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UNIT ECONOMICS" sheetId="3" state="visible" r:id="rId3"/>
    <sheet xmlns:r="http://schemas.openxmlformats.org/officeDocument/2006/relationships" name="VENUE REVENUE" sheetId="4" state="visible" r:id="rId4"/>
    <sheet xmlns:r="http://schemas.openxmlformats.org/officeDocument/2006/relationships" name="P&amp;L" sheetId="5" state="visible" r:id="rId5"/>
    <sheet xmlns:r="http://schemas.openxmlformats.org/officeDocument/2006/relationships" name="INVESTOR RETURNS" sheetId="6" state="visible" r:id="rId6"/>
    <sheet xmlns:r="http://schemas.openxmlformats.org/officeDocument/2006/relationships" name="SUMMARY" sheetId="7" state="visible" r:id="rId7"/>
    <sheet xmlns:r="http://schemas.openxmlformats.org/officeDocument/2006/relationships" name="CONTEXT" sheetId="8" state="visible" r:id="rId8"/>
    <sheet xmlns:r="http://schemas.openxmlformats.org/officeDocument/2006/relationships" name="COMPARABLES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;($#,##0);&quot;-&quot;"/>
    <numFmt numFmtId="165" formatCode="0.0%"/>
    <numFmt numFmtId="166" formatCode="#,##0;(#,##0);&quot;-&quot;"/>
    <numFmt numFmtId="167" formatCode="0.0x"/>
  </numFmts>
  <fonts count="17">
    <font>
      <name val="Calibri"/>
      <family val="2"/>
      <color theme="1"/>
      <sz val="11"/>
      <scheme val="minor"/>
    </font>
    <font>
      <name val="Arial"/>
      <b val="1"/>
      <color rgb="00000000"/>
      <sz val="14"/>
    </font>
    <font>
      <name val="Arial"/>
      <b val="1"/>
      <color rgb="00000000"/>
      <sz val="12"/>
    </font>
    <font>
      <name val="Arial"/>
      <color rgb="00000000"/>
      <sz val="11"/>
    </font>
    <font>
      <name val="Arial"/>
      <i val="1"/>
      <color rgb="00666666"/>
      <sz val="10"/>
    </font>
    <font>
      <name val="Arial"/>
      <b val="1"/>
      <color rgb="00000000"/>
      <sz val="11"/>
    </font>
    <font>
      <name val="Arial"/>
      <b val="1"/>
      <color rgb="000000FF"/>
      <sz val="11"/>
    </font>
    <font>
      <name val="Arial"/>
      <color rgb="000000FF"/>
      <sz val="11"/>
    </font>
    <font>
      <name val="Arial"/>
      <color rgb="00008000"/>
      <sz val="11"/>
    </font>
    <font>
      <name val="Arial"/>
      <b val="1"/>
      <color rgb="00000000"/>
      <sz val="13"/>
    </font>
    <font>
      <name val="Arial"/>
      <i val="1"/>
      <color rgb="00666666"/>
      <sz val="9"/>
    </font>
    <font>
      <name val="Arial"/>
      <b val="1"/>
      <color rgb="00000000"/>
      <sz val="10"/>
    </font>
    <font>
      <name val="Arial"/>
      <color rgb="00000000"/>
      <sz val="10"/>
    </font>
    <font>
      <name val="Arial"/>
      <i val="1"/>
      <color rgb="00666666"/>
      <sz val="8"/>
    </font>
    <font>
      <name val="Arial"/>
      <b val="1"/>
      <color rgb="00008000"/>
      <sz val="9"/>
    </font>
    <font>
      <name val="Arial"/>
      <b val="1"/>
      <color rgb="00006400"/>
      <sz val="9"/>
    </font>
    <font>
      <name val="Arial"/>
      <b val="1"/>
      <color rgb="000000FF"/>
      <sz val="9"/>
    </font>
  </fonts>
  <fills count="6">
    <fill>
      <patternFill/>
    </fill>
    <fill>
      <patternFill patternType="gray125"/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D6E4F0"/>
      </patternFill>
    </fill>
  </fills>
  <borders count="4">
    <border>
      <left/>
      <right/>
      <top/>
      <bottom/>
      <diagonal/>
    </border>
    <border>
      <bottom style="medium">
        <color rgb="00000000"/>
      </bottom>
    </border>
    <border>
      <bottom style="thin">
        <color rgb="00000000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5" fillId="0" borderId="0" pivotButton="0" quotePrefix="0" xfId="0"/>
    <xf numFmtId="164" fontId="6" fillId="0" borderId="0" pivotButton="0" quotePrefix="0" xfId="0"/>
    <xf numFmtId="0" fontId="7" fillId="0" borderId="0" pivotButton="0" quotePrefix="0" xfId="0"/>
    <xf numFmtId="0" fontId="5" fillId="2" borderId="0" pivotButton="0" quotePrefix="0" xfId="0"/>
    <xf numFmtId="164" fontId="7" fillId="0" borderId="0" pivotButton="0" quotePrefix="0" xfId="0"/>
    <xf numFmtId="164" fontId="5" fillId="0" borderId="1" pivotButton="0" quotePrefix="0" xfId="0"/>
    <xf numFmtId="164" fontId="4" fillId="0" borderId="0" pivotButton="0" quotePrefix="0" xfId="0"/>
    <xf numFmtId="165" fontId="7" fillId="0" borderId="0" pivotButton="0" quotePrefix="0" xfId="0"/>
    <xf numFmtId="165" fontId="3" fillId="0" borderId="0" pivotButton="0" quotePrefix="0" xfId="0"/>
    <xf numFmtId="164" fontId="5" fillId="0" borderId="2" pivotButton="0" quotePrefix="0" xfId="0"/>
    <xf numFmtId="166" fontId="7" fillId="0" borderId="0" pivotButton="0" quotePrefix="0" xfId="0"/>
    <xf numFmtId="167" fontId="7" fillId="0" borderId="0" pivotButton="0" quotePrefix="0" xfId="0"/>
    <xf numFmtId="165" fontId="5" fillId="0" borderId="2" pivotButton="0" quotePrefix="0" xfId="0"/>
    <xf numFmtId="164" fontId="8" fillId="0" borderId="0" pivotButton="0" quotePrefix="0" xfId="0"/>
    <xf numFmtId="166" fontId="8" fillId="0" borderId="0" pivotButton="0" quotePrefix="0" xfId="0"/>
    <xf numFmtId="165" fontId="8" fillId="0" borderId="0" pivotButton="0" quotePrefix="0" xfId="0"/>
    <xf numFmtId="166" fontId="5" fillId="0" borderId="0" pivotButton="0" quotePrefix="0" xfId="0"/>
    <xf numFmtId="166" fontId="5" fillId="3" borderId="0" pivotButton="0" quotePrefix="0" xfId="0"/>
    <xf numFmtId="164" fontId="3" fillId="0" borderId="0" pivotButton="0" quotePrefix="0" xfId="0"/>
    <xf numFmtId="164" fontId="2" fillId="4" borderId="1" pivotButton="0" quotePrefix="0" xfId="0"/>
    <xf numFmtId="164" fontId="5" fillId="4" borderId="0" pivotButton="0" quotePrefix="0" xfId="0"/>
    <xf numFmtId="166" fontId="3" fillId="0" borderId="0" pivotButton="0" quotePrefix="0" xfId="0"/>
    <xf numFmtId="164" fontId="2" fillId="3" borderId="1" pivotButton="0" quotePrefix="0" xfId="0"/>
    <xf numFmtId="164" fontId="5" fillId="3" borderId="2" pivotButton="0" quotePrefix="0" xfId="0"/>
    <xf numFmtId="164" fontId="5" fillId="3" borderId="0" pivotButton="0" quotePrefix="0" xfId="0"/>
    <xf numFmtId="164" fontId="5" fillId="3" borderId="1" pivotButton="0" quotePrefix="0" xfId="0"/>
    <xf numFmtId="0" fontId="5" fillId="4" borderId="0" pivotButton="0" quotePrefix="0" xfId="0"/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5" fillId="2" borderId="0" applyAlignment="1" pivotButton="0" quotePrefix="0" xfId="0">
      <alignment vertical="top" wrapText="1"/>
    </xf>
    <xf numFmtId="0" fontId="0" fillId="2" borderId="0" pivotButton="0" quotePrefix="0" xfId="0"/>
    <xf numFmtId="0" fontId="11" fillId="5" borderId="3" applyAlignment="1" pivotButton="0" quotePrefix="0" xfId="0">
      <alignment vertical="top" wrapText="1"/>
    </xf>
    <xf numFmtId="0" fontId="11" fillId="0" borderId="3" applyAlignment="1" pivotButton="0" quotePrefix="0" xfId="0">
      <alignment vertical="top" wrapText="1"/>
    </xf>
    <xf numFmtId="0" fontId="12" fillId="0" borderId="3" applyAlignment="1" pivotButton="0" quotePrefix="0" xfId="0">
      <alignment vertical="top" wrapText="1"/>
    </xf>
    <xf numFmtId="0" fontId="13" fillId="0" borderId="3" applyAlignment="1" pivotButton="0" quotePrefix="0" xfId="0">
      <alignment vertical="top" wrapText="1"/>
    </xf>
    <xf numFmtId="0" fontId="11" fillId="3" borderId="3" applyAlignment="1" pivotButton="0" quotePrefix="0" xfId="0">
      <alignment vertical="top" wrapText="1"/>
    </xf>
    <xf numFmtId="0" fontId="14" fillId="0" borderId="3" applyAlignment="1" pivotButton="0" quotePrefix="0" xfId="0">
      <alignment vertical="top" wrapText="1"/>
    </xf>
    <xf numFmtId="0" fontId="15" fillId="0" borderId="3" applyAlignment="1" pivotButton="0" quotePrefix="0" xfId="0">
      <alignment vertical="top" wrapText="1"/>
    </xf>
    <xf numFmtId="0" fontId="16" fillId="0" borderId="3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A49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EVERYONE: The Story of Us</t>
        </is>
      </c>
    </row>
    <row r="2">
      <c r="A2" s="1" t="inlineStr">
        <is>
          <t>Film Revenue Model | March 26, 2026 (v10)</t>
        </is>
      </c>
    </row>
    <row r="4">
      <c r="A4" s="2" t="inlineStr">
        <is>
          <t>OVERVIEW</t>
        </is>
      </c>
    </row>
    <row r="6">
      <c r="A6" s="3" t="inlineStr">
        <is>
          <t>This model covers the immersive cinematic experience as a standalone production investment.</t>
        </is>
      </c>
    </row>
    <row r="7">
      <c r="A7" s="3" t="inlineStr">
        <is>
          <t>Revenue: venue screening revenue only (group + public).</t>
        </is>
      </c>
    </row>
    <row r="8">
      <c r="A8" s="3" t="inlineStr">
        <is>
          <t>Costs: full production budget + annual operating costs.</t>
        </is>
      </c>
    </row>
    <row r="10">
      <c r="A10" s="3" t="inlineStr">
        <is>
          <t>Additional revenue surfaces (team wear, book, platform, licensing) are expected to</t>
        </is>
      </c>
    </row>
    <row r="11">
      <c r="A11" s="3" t="inlineStr">
        <is>
          <t>amplify demand for venue screenings and accelerate investor recoupment but are NOT</t>
        </is>
      </c>
    </row>
    <row r="12">
      <c r="A12" s="3" t="inlineStr">
        <is>
          <t>included in these projections. See the CONTEXT tab for the broader ecosystem.</t>
        </is>
      </c>
    </row>
    <row r="14">
      <c r="A14" s="2" t="inlineStr">
        <is>
          <t>STRUCTURE</t>
        </is>
      </c>
    </row>
    <row r="16">
      <c r="A16" s="3" t="inlineStr">
        <is>
          <t>TAB 1: ASSUMPTIONS -- All blue cells are inputs. Change them to run scenarios.</t>
        </is>
      </c>
    </row>
    <row r="17">
      <c r="A17" s="3" t="inlineStr">
        <is>
          <t>TAB 2: UNIT ECONOMICS -- Single venue, single year detail (group + public).</t>
        </is>
      </c>
    </row>
    <row r="18">
      <c r="A18" s="3" t="inlineStr">
        <is>
          <t>TAB 3: VENUE REVENUE -- Group + public screening revenue detail (5-year).</t>
        </is>
      </c>
    </row>
    <row r="19">
      <c r="A19" s="3" t="inlineStr">
        <is>
          <t>TAB 4: P&amp;L -- Standard income statement format (revenue - costs = NDP).</t>
        </is>
      </c>
    </row>
    <row r="20">
      <c r="A20" s="3" t="inlineStr">
        <is>
          <t>TAB 5: INVESTOR RETURNS -- Production costs, NDP, profit participation waterfall.</t>
        </is>
      </c>
    </row>
    <row r="21">
      <c r="A21" s="3" t="inlineStr">
        <is>
          <t>TAB 6: SUMMARY -- One-page view of the full picture.</t>
        </is>
      </c>
    </row>
    <row r="22">
      <c r="A22" s="3" t="inlineStr">
        <is>
          <t>TAB 7: CONTEXT -- The broader EVERYONE ecosystem (not modeled, for reference).</t>
        </is>
      </c>
    </row>
    <row r="23">
      <c r="A23" s="3" t="inlineStr">
        <is>
          <t>TAB 8: COMPARABLES -- Market data from comparable immersive experiences.</t>
        </is>
      </c>
    </row>
    <row r="25">
      <c r="A25" s="2" t="inlineStr">
        <is>
          <t>INVESTMENT STRUCTURE</t>
        </is>
      </c>
    </row>
    <row r="27">
      <c r="A27" s="3" t="inlineStr">
        <is>
          <t>This is a profit participation offering, not an equity sale.</t>
        </is>
      </c>
    </row>
    <row r="28">
      <c r="A28" s="3" t="inlineStr">
        <is>
          <t>Investors receive a share of Net Distributable Profit until a return cap is reached.</t>
        </is>
      </c>
    </row>
    <row r="29">
      <c r="A29" s="3" t="inlineStr">
        <is>
          <t>EVERYONE LLC retains full ownership and creative control at all times.</t>
        </is>
      </c>
    </row>
    <row r="30">
      <c r="A30" s="3" t="inlineStr">
        <is>
          <t>No equity is sold. No board seats are granted. No dilution occurs.</t>
        </is>
      </c>
    </row>
    <row r="32">
      <c r="A32" s="2" t="inlineStr">
        <is>
          <t>PROFIT DISTRIBUTION MODEL (from day one)</t>
        </is>
      </c>
    </row>
    <row r="34">
      <c r="A34" s="3" t="inlineStr">
        <is>
          <t>50% of NDP goes to investors until 2X cap. 50% goes to the EVERYONE Profit Distribution Model:</t>
        </is>
      </c>
    </row>
    <row r="35">
      <c r="A35" s="3" t="inlineStr">
        <is>
          <t xml:space="preserve">  25% -- EVERYONE LLC / Above-the-line (studio, founders, key creatives)</t>
        </is>
      </c>
    </row>
    <row r="36">
      <c r="A36" s="3" t="inlineStr">
        <is>
          <t xml:space="preserve">  25% -- Below-the-line team profit share (contributors, crew)</t>
        </is>
      </c>
    </row>
    <row r="37">
      <c r="A37" s="3" t="inlineStr">
        <is>
          <t xml:space="preserve">  25% -- Reinvestment (new content, venues, flywheel growth)</t>
        </is>
      </c>
    </row>
    <row r="38">
      <c r="A38" s="3" t="inlineStr">
        <is>
          <t xml:space="preserve">  25% -- Foundation and mission-aligned initiatives</t>
        </is>
      </c>
    </row>
    <row r="40">
      <c r="A40" s="2" t="inlineStr">
        <is>
          <t>IMPORTANT</t>
        </is>
      </c>
    </row>
    <row r="41">
      <c r="A41" s="3" t="inlineStr">
        <is>
          <t>Only edit blue-text cells on the ASSUMPTIONS tab.</t>
        </is>
      </c>
    </row>
    <row r="42">
      <c r="A42" s="3" t="inlineStr">
        <is>
          <t>Black cells are formulas. Green cells are cross-tab references.</t>
        </is>
      </c>
    </row>
    <row r="43">
      <c r="A43" s="3" t="inlineStr">
        <is>
          <t>The Sphere is NOT in this model. It has its own budget and timeline.</t>
        </is>
      </c>
    </row>
    <row r="46">
      <c r="A46" s="4" t="inlineStr">
        <is>
          <t>Venues include planetariums, immersive spaces (Cosm domes, LED rooms, Sphere-type), IMAX, and theaters.</t>
        </is>
      </c>
    </row>
    <row r="47">
      <c r="A47" s="4" t="inlineStr">
        <is>
          <t>Group includes school field trips, corporate/organizational bookings, sponsored screenings, and institutional partnerships.</t>
        </is>
      </c>
    </row>
    <row r="49">
      <c r="A49" s="4" t="inlineStr">
        <is>
          <t>Version 10 | March 26, 2026</t>
        </is>
      </c>
    </row>
  </sheetData>
  <pageMargins left="0.5" right="0.5" top="0.5" bottom="0.5" header="0.3" footer="0.3"/>
  <pageSetup orientation="portrait" paperSize="1" fitToHeight="0" fitToWidth="1"/>
</worksheet>
</file>

<file path=xl/worksheets/sheet2.xml><?xml version="1.0" encoding="utf-8"?>
<worksheet xmlns="http://schemas.openxmlformats.org/spreadsheetml/2006/main">
  <sheetPr>
    <outlinePr summaryBelow="1" summaryRight="1"/>
  </sheetPr>
  <dimension ref="A1:H80"/>
  <sheetViews>
    <sheetView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46" customWidth="1" min="8" max="8"/>
  </cols>
  <sheetData>
    <row r="1">
      <c r="A1" s="1" t="inlineStr">
        <is>
          <t>EVERYONE Film Model -- Assumptions</t>
        </is>
      </c>
    </row>
    <row r="2">
      <c r="A2" s="4" t="inlineStr">
        <is>
          <t>Blue values are inputs. Everything else recalculates.</t>
        </is>
      </c>
    </row>
    <row r="3">
      <c r="A3" s="4" t="inlineStr">
        <is>
          <t>Venues include planetariums, immersive spaces (Cosm domes, LED rooms, Sphere-type), IMAX, and theaters.</t>
        </is>
      </c>
    </row>
    <row r="4">
      <c r="A4" s="4" t="inlineStr">
        <is>
          <t>Group includes school field trips, corporate/organizational bookings, sponsored screenings, and institutional partnerships.</t>
        </is>
      </c>
    </row>
    <row r="5">
      <c r="A5" s="2" t="inlineStr">
        <is>
          <t>PRODUCTION FINANCING</t>
        </is>
      </c>
    </row>
    <row r="6">
      <c r="A6" s="5" t="inlineStr">
        <is>
          <t>Total Production Budget</t>
        </is>
      </c>
      <c r="B6" s="6">
        <f>B35</f>
        <v/>
      </c>
    </row>
    <row r="7">
      <c r="A7" s="5" t="inlineStr">
        <is>
          <t>Production Financing (Investor Capital)</t>
        </is>
      </c>
      <c r="B7" s="7" t="n">
        <v>4000000</v>
      </c>
      <c r="H7" s="4" t="inlineStr">
        <is>
          <t>MASTER INPUT — all financing cells derive from this value</t>
        </is>
      </c>
    </row>
    <row r="8">
      <c r="A8" s="5" t="inlineStr">
        <is>
          <t>Deferred Development (Already Invested)</t>
        </is>
      </c>
      <c r="B8" s="6">
        <f>B6-B7</f>
        <v/>
      </c>
    </row>
    <row r="9">
      <c r="A9" s="3" t="inlineStr"/>
      <c r="H9" s="4" t="inlineStr">
        <is>
          <t>Founders have invested $750K+ in development to date</t>
        </is>
      </c>
    </row>
    <row r="10">
      <c r="A10" s="3" t="inlineStr">
        <is>
          <t>Production Start</t>
        </is>
      </c>
      <c r="B10" s="8" t="inlineStr">
        <is>
          <t>June 2026</t>
        </is>
      </c>
    </row>
    <row r="11">
      <c r="A11" s="3" t="inlineStr">
        <is>
          <t>Production Duration (months)</t>
        </is>
      </c>
      <c r="B11" s="8" t="n">
        <v>16</v>
      </c>
    </row>
    <row r="12">
      <c r="A12" s="3" t="inlineStr">
        <is>
          <t>Inaugural Launch</t>
        </is>
      </c>
      <c r="B12" s="8" t="inlineStr">
        <is>
          <t>Oct 1, 2027</t>
        </is>
      </c>
    </row>
    <row r="13">
      <c r="A13" s="3" t="inlineStr">
        <is>
          <t>Full Launch</t>
        </is>
      </c>
      <c r="B13" s="8" t="inlineStr">
        <is>
          <t>Nov 1, 2027</t>
        </is>
      </c>
    </row>
    <row r="15">
      <c r="A15" s="3" t="inlineStr"/>
      <c r="B15" s="9" t="inlineStr">
        <is>
          <t>2026</t>
        </is>
      </c>
      <c r="C15" s="9" t="inlineStr">
        <is>
          <t>2027</t>
        </is>
      </c>
      <c r="D15" s="9" t="inlineStr">
        <is>
          <t>2028</t>
        </is>
      </c>
      <c r="E15" s="9" t="inlineStr">
        <is>
          <t>2029</t>
        </is>
      </c>
      <c r="F15" s="9" t="inlineStr">
        <is>
          <t>2030</t>
        </is>
      </c>
    </row>
    <row r="16">
      <c r="A16" s="2" t="inlineStr">
        <is>
          <t>PRODUCTION BUDGET (Use of Funds)</t>
        </is>
      </c>
    </row>
    <row r="17">
      <c r="A17" s="3" t="inlineStr">
        <is>
          <t>Immersive Film Production (Wevr)</t>
        </is>
      </c>
      <c r="B17" s="10" t="n">
        <v>900000</v>
      </c>
      <c r="H17" s="4" t="inlineStr">
        <is>
          <t>Core production incl. campaign content: VFX, AI, compositing, editing, QA</t>
        </is>
      </c>
    </row>
    <row r="18">
      <c r="A18" s="3" t="inlineStr">
        <is>
          <t>Score, Music and Sound Design</t>
        </is>
      </c>
      <c r="B18" s="10" t="n">
        <v>200000</v>
      </c>
      <c r="H18" s="4" t="inlineStr">
        <is>
          <t>Original score, live recording, sound design, mixing</t>
        </is>
      </c>
    </row>
    <row r="19">
      <c r="A19" s="3" t="inlineStr">
        <is>
          <t>Additional Production and Direction</t>
        </is>
      </c>
      <c r="B19" s="10" t="n">
        <v>150000</v>
      </c>
      <c r="H19" s="4" t="inlineStr">
        <is>
          <t>Second unit, additional director, specialty shoots</t>
        </is>
      </c>
    </row>
    <row r="20">
      <c r="A20" s="3" t="inlineStr">
        <is>
          <t>Campaign Production and Promotion</t>
        </is>
      </c>
      <c r="B20" s="10" t="n">
        <v>550000</v>
      </c>
      <c r="H20" s="4" t="inlineStr">
        <is>
          <t>Additional campaign content, paid promotion, and ad spend</t>
        </is>
      </c>
    </row>
    <row r="21">
      <c r="A21" s="3" t="inlineStr">
        <is>
          <t>Creative Development and Writing</t>
        </is>
      </c>
      <c r="B21" s="10" t="n">
        <v>350000</v>
      </c>
      <c r="H21" s="4" t="inlineStr">
        <is>
          <t>Script, story, creative direction, voice</t>
        </is>
      </c>
    </row>
    <row r="22">
      <c r="A22" s="3" t="inlineStr">
        <is>
          <t>Marketing and Distribution</t>
        </is>
      </c>
      <c r="B22" s="10" t="n">
        <v>350000</v>
      </c>
      <c r="H22" s="4" t="inlineStr">
        <is>
          <t>Launch strategy, venue outreach, PR, audience dev</t>
        </is>
      </c>
    </row>
    <row r="23">
      <c r="A23" s="3" t="inlineStr">
        <is>
          <t>Platform and Digital Infrastructure</t>
        </is>
      </c>
      <c r="B23" s="10" t="n">
        <v>175000</v>
      </c>
      <c r="H23" s="4" t="inlineStr">
        <is>
          <t>Website, digital experience, audience tools</t>
        </is>
      </c>
    </row>
    <row r="24">
      <c r="A24" s="3" t="inlineStr">
        <is>
          <t>Legal, Business Development, Partnerships</t>
        </is>
      </c>
      <c r="B24" s="10" t="n">
        <v>150000</v>
      </c>
      <c r="H24" s="4" t="inlineStr">
        <is>
          <t>Contracts, venue deals, sponsor relationships</t>
        </is>
      </c>
    </row>
    <row r="25">
      <c r="A25" s="3" t="inlineStr">
        <is>
          <t>Operations and Administration</t>
        </is>
      </c>
      <c r="B25" s="10" t="n">
        <v>400000</v>
      </c>
      <c r="H25" s="4" t="inlineStr">
        <is>
          <t>Company ops, admin, coordination, insurance</t>
        </is>
      </c>
    </row>
    <row r="26">
      <c r="A26" s="3" t="inlineStr">
        <is>
          <t>Producer Fees</t>
        </is>
      </c>
      <c r="B26" s="10" t="n">
        <v>300000</v>
      </c>
      <c r="H26" s="4" t="inlineStr">
        <is>
          <t>Standard producer fee (~8% of production budget)</t>
        </is>
      </c>
    </row>
    <row r="27">
      <c r="A27" s="3" t="inlineStr">
        <is>
          <t>Development, Research and IP</t>
        </is>
      </c>
      <c r="B27" s="10" t="n">
        <v>100000</v>
      </c>
      <c r="H27" s="4" t="inlineStr">
        <is>
          <t>Pre-production research, IP protection, curriculum</t>
        </is>
      </c>
    </row>
    <row r="28">
      <c r="A28" s="3" t="inlineStr">
        <is>
          <t>Completion Bond and Production Insurance</t>
        </is>
      </c>
      <c r="B28" s="10" t="n">
        <v>100000</v>
      </c>
      <c r="H28" s="4" t="inlineStr">
        <is>
          <t>Completion guarantee, E&amp;O, general liability</t>
        </is>
      </c>
    </row>
    <row r="29">
      <c r="A29" s="3" t="inlineStr">
        <is>
          <t>Payroll, Benefits and Employer Costs</t>
        </is>
      </c>
      <c r="B29" s="10" t="n">
        <v>175000</v>
      </c>
      <c r="H29" s="4" t="inlineStr">
        <is>
          <t>Payroll taxes, health insurance, workers comp (fringe)</t>
        </is>
      </c>
    </row>
    <row r="30">
      <c r="A30" s="3" t="inlineStr">
        <is>
          <t>Accounting and Financial Reporting</t>
        </is>
      </c>
      <c r="B30" s="10" t="n">
        <v>50000</v>
      </c>
      <c r="H30" s="4" t="inlineStr">
        <is>
          <t>Independent accounting, investor reporting, audit</t>
        </is>
      </c>
    </row>
    <row r="31">
      <c r="A31" s="3" t="inlineStr">
        <is>
          <t>Travel, Meetings and Business Expenses</t>
        </is>
      </c>
      <c r="B31" s="10" t="n">
        <v>150000</v>
      </c>
      <c r="H31" s="4" t="inlineStr">
        <is>
          <t>Venue scouting, investor meetings, production travel, dinners</t>
        </is>
      </c>
    </row>
    <row r="32">
      <c r="A32" s="3" t="inlineStr">
        <is>
          <t>Office, Workspace and Equipment</t>
        </is>
      </c>
      <c r="B32" s="10" t="n">
        <v>100000</v>
      </c>
      <c r="H32" s="4" t="inlineStr">
        <is>
          <t>Co-working/office, VR headsets, production review setup</t>
        </is>
      </c>
    </row>
    <row r="33">
      <c r="A33" s="3" t="inlineStr">
        <is>
          <t>Advisors</t>
        </is>
      </c>
      <c r="B33" s="10" t="n">
        <v>50000</v>
      </c>
      <c r="H33" s="4" t="inlineStr">
        <is>
          <t>Strategic and industry advisors</t>
        </is>
      </c>
    </row>
    <row r="34">
      <c r="A34" s="3" t="inlineStr">
        <is>
          <t>Contingency</t>
        </is>
      </c>
      <c r="B34" s="10" t="n">
        <v>500000</v>
      </c>
      <c r="H34" s="4" t="inlineStr">
        <is>
          <t>Standard ~10% production contingency</t>
        </is>
      </c>
    </row>
    <row r="35">
      <c r="A35" s="5" t="inlineStr">
        <is>
          <t>Total Use of Funds</t>
        </is>
      </c>
      <c r="B35" s="11">
        <f>B17+B18+B19+B20+B21+B22+B23+B24+B25+B26+B27+B28+B29+B30+B31+B32+B33+B34</f>
        <v/>
      </c>
    </row>
    <row r="36">
      <c r="A36" s="4" t="inlineStr">
        <is>
          <t>Funded by Production Financing</t>
        </is>
      </c>
      <c r="B36" s="12">
        <f>B7</f>
        <v/>
      </c>
      <c r="H36" s="4" t="inlineStr">
        <is>
          <t>Capital from investors</t>
        </is>
      </c>
    </row>
    <row r="37">
      <c r="A37" s="4" t="inlineStr">
        <is>
          <t>Funded by Deferred Development</t>
        </is>
      </c>
      <c r="B37" s="12">
        <f>B8</f>
        <v/>
      </c>
      <c r="H37" s="4" t="inlineStr">
        <is>
          <t>Already invested by founders (pre-production, IP, sunk costs)</t>
        </is>
      </c>
    </row>
    <row r="39">
      <c r="A39" s="2" t="inlineStr">
        <is>
          <t>PRODUCTION BUDGET DEPLOYMENT</t>
        </is>
      </c>
    </row>
    <row r="40">
      <c r="A40" s="3" t="inlineStr">
        <is>
          <t>Year 1 (2026) Deploy %</t>
        </is>
      </c>
      <c r="B40" s="13" t="n">
        <v>0.7</v>
      </c>
      <c r="H40" s="4" t="inlineStr">
        <is>
          <t>70% deployed in production year (pre-launch)</t>
        </is>
      </c>
    </row>
    <row r="41">
      <c r="A41" s="3" t="inlineStr">
        <is>
          <t>Year 2 (2027) Deploy %</t>
        </is>
      </c>
      <c r="B41" s="13" t="n">
        <v>0.3</v>
      </c>
      <c r="H41" s="4" t="inlineStr">
        <is>
          <t>30% deployed in launch year</t>
        </is>
      </c>
    </row>
    <row r="42">
      <c r="A42" s="3" t="inlineStr">
        <is>
          <t>Total Deploy</t>
        </is>
      </c>
      <c r="B42" s="14">
        <f>B40+B41</f>
        <v/>
      </c>
      <c r="H42" s="4" t="inlineStr">
        <is>
          <t>Should equal 100%</t>
        </is>
      </c>
    </row>
    <row r="44">
      <c r="A44" s="2" t="inlineStr">
        <is>
          <t>ANNUAL OPERATING COSTS (Post-Launch)</t>
        </is>
      </c>
    </row>
    <row r="45">
      <c r="A45" s="3" t="inlineStr">
        <is>
          <t>Venue Management and Operations</t>
        </is>
      </c>
      <c r="B45" s="10" t="n">
        <v>0</v>
      </c>
      <c r="C45" s="10" t="n">
        <v>0</v>
      </c>
      <c r="D45" s="10" t="n">
        <v>500000</v>
      </c>
      <c r="E45" s="10" t="n">
        <v>1000000</v>
      </c>
      <c r="F45" s="10" t="n">
        <v>1400000</v>
      </c>
      <c r="H45" s="4" t="inlineStr">
        <is>
          <t>BD, venue relationships, scheduling, on-site coordination</t>
        </is>
      </c>
    </row>
    <row r="46">
      <c r="A46" s="3" t="inlineStr">
        <is>
          <t>Ongoing Marketing</t>
        </is>
      </c>
      <c r="B46" s="10" t="n">
        <v>0</v>
      </c>
      <c r="C46" s="10" t="n">
        <v>0</v>
      </c>
      <c r="D46" s="10" t="n">
        <v>600000</v>
      </c>
      <c r="E46" s="10" t="n">
        <v>900000</v>
      </c>
      <c r="F46" s="10" t="n">
        <v>1200000</v>
      </c>
      <c r="H46" s="4" t="inlineStr">
        <is>
          <t>Ongoing campaigns, PR, social, audience development</t>
        </is>
      </c>
    </row>
    <row r="47">
      <c r="A47" s="3" t="inlineStr">
        <is>
          <t>Company Operations</t>
        </is>
      </c>
      <c r="B47" s="10" t="n">
        <v>0</v>
      </c>
      <c r="C47" s="10" t="n">
        <v>700000</v>
      </c>
      <c r="D47" s="10" t="n">
        <v>800000</v>
      </c>
      <c r="E47" s="10" t="n">
        <v>1100000</v>
      </c>
      <c r="F47" s="10" t="n">
        <v>1500000</v>
      </c>
      <c r="H47" s="4" t="inlineStr">
        <is>
          <t>Office, team, admin, legal, insurance, travel</t>
        </is>
      </c>
    </row>
    <row r="48">
      <c r="A48" s="5" t="inlineStr">
        <is>
          <t>Total Annual Operating Costs</t>
        </is>
      </c>
      <c r="B48" s="15">
        <f>B45+B46+B47</f>
        <v/>
      </c>
      <c r="C48" s="15">
        <f>C45+C46+C47</f>
        <v/>
      </c>
      <c r="D48" s="15">
        <f>D45+D46+D47</f>
        <v/>
      </c>
      <c r="E48" s="15">
        <f>E45+E46+E47</f>
        <v/>
      </c>
      <c r="F48" s="15">
        <f>F45+F46+F47</f>
        <v/>
      </c>
    </row>
    <row r="50">
      <c r="A50" s="2" t="inlineStr">
        <is>
          <t>GROUP VENUE SCREENING ASSUMPTIONS</t>
        </is>
      </c>
    </row>
    <row r="51">
      <c r="A51" s="3" t="inlineStr">
        <is>
          <t>Venues Active (Group)</t>
        </is>
      </c>
      <c r="B51" s="16" t="n">
        <v>0</v>
      </c>
      <c r="C51" s="16" t="n">
        <v>10</v>
      </c>
      <c r="D51" s="16" t="n">
        <v>20</v>
      </c>
      <c r="E51" s="16" t="n">
        <v>30</v>
      </c>
      <c r="F51" s="16" t="n">
        <v>40</v>
      </c>
    </row>
    <row r="52">
      <c r="A52" s="3" t="inlineStr">
        <is>
          <t>Screenings per Venue per Week</t>
        </is>
      </c>
      <c r="B52" s="16" t="n">
        <v>0</v>
      </c>
      <c r="C52" s="16" t="n">
        <v>3</v>
      </c>
      <c r="D52" s="16" t="n">
        <v>4</v>
      </c>
      <c r="E52" s="16" t="n">
        <v>5</v>
      </c>
      <c r="F52" s="16" t="n">
        <v>6</v>
      </c>
    </row>
    <row r="53">
      <c r="A53" s="3" t="inlineStr">
        <is>
          <t>Weeks Active per Year</t>
        </is>
      </c>
      <c r="B53" s="16" t="n">
        <v>0</v>
      </c>
      <c r="C53" s="16" t="n">
        <v>10</v>
      </c>
      <c r="D53" s="16" t="n">
        <v>40</v>
      </c>
      <c r="E53" s="16" t="n">
        <v>50</v>
      </c>
      <c r="F53" s="16" t="n">
        <v>50</v>
      </c>
    </row>
    <row r="54">
      <c r="A54" s="3" t="inlineStr">
        <is>
          <t>Attendees per Screening (Group)</t>
        </is>
      </c>
      <c r="B54" s="16" t="n">
        <v>200</v>
      </c>
    </row>
    <row r="55">
      <c r="A55" s="3" t="inlineStr">
        <is>
          <t>Rate per Attendee (Group)</t>
        </is>
      </c>
      <c r="B55" s="10" t="n">
        <v>30</v>
      </c>
    </row>
    <row r="56">
      <c r="A56" s="3" t="inlineStr">
        <is>
          <t>Occupancy (Group)</t>
        </is>
      </c>
      <c r="B56" s="13" t="n">
        <v>0.7</v>
      </c>
      <c r="H56" s="4" t="inlineStr">
        <is>
          <t>Conservative: Experiential REITs 99%, ABBA 97.8%. Our 70% deliberately conservative.</t>
        </is>
      </c>
    </row>
    <row r="57">
      <c r="A57" s="3" t="inlineStr">
        <is>
          <t>Venue Share</t>
        </is>
      </c>
      <c r="B57" s="13" t="n">
        <v>0.6</v>
      </c>
      <c r="H57" s="4" t="inlineStr">
        <is>
          <t>Venue takes 60%, EVERYONE keeps 40%</t>
        </is>
      </c>
    </row>
    <row r="59">
      <c r="A59" s="2" t="inlineStr">
        <is>
          <t>PUBLIC VENUE SCREENING ASSUMPTIONS</t>
        </is>
      </c>
    </row>
    <row r="60">
      <c r="A60" s="3" t="inlineStr">
        <is>
          <t>Venues Active (Public)</t>
        </is>
      </c>
      <c r="B60" s="16" t="n">
        <v>0</v>
      </c>
      <c r="C60" s="16" t="n">
        <v>10</v>
      </c>
      <c r="D60" s="16" t="n">
        <v>20</v>
      </c>
      <c r="E60" s="16" t="n">
        <v>30</v>
      </c>
      <c r="F60" s="16" t="n">
        <v>40</v>
      </c>
    </row>
    <row r="61">
      <c r="A61" s="3" t="inlineStr">
        <is>
          <t>Shows per Venue per Week</t>
        </is>
      </c>
      <c r="B61" s="16" t="n">
        <v>0</v>
      </c>
      <c r="C61" s="16" t="n">
        <v>3</v>
      </c>
      <c r="D61" s="16" t="n">
        <v>4</v>
      </c>
      <c r="E61" s="16" t="n">
        <v>5</v>
      </c>
      <c r="F61" s="16" t="n">
        <v>6</v>
      </c>
    </row>
    <row r="62">
      <c r="A62" s="3" t="inlineStr">
        <is>
          <t>Weeks Active per Year</t>
        </is>
      </c>
      <c r="B62" s="16" t="n">
        <v>0</v>
      </c>
      <c r="C62" s="16" t="n">
        <v>10</v>
      </c>
      <c r="D62" s="16" t="n">
        <v>40</v>
      </c>
      <c r="E62" s="16" t="n">
        <v>50</v>
      </c>
      <c r="F62" s="16" t="n">
        <v>50</v>
      </c>
    </row>
    <row r="63">
      <c r="A63" s="3" t="inlineStr">
        <is>
          <t>Seats per Show</t>
        </is>
      </c>
      <c r="B63" s="16" t="n">
        <v>200</v>
      </c>
    </row>
    <row r="64">
      <c r="A64" s="3" t="inlineStr">
        <is>
          <t>Average Occupancy</t>
        </is>
      </c>
      <c r="B64" s="13" t="n">
        <v>0.6</v>
      </c>
      <c r="H64" s="4" t="inlineStr">
        <is>
          <t>Conservative: Experiential REITs 99%, ABBA 97.8%, Sleep No More 13yrs capacity</t>
        </is>
      </c>
    </row>
    <row r="65">
      <c r="A65" s="3" t="inlineStr">
        <is>
          <t>Average Ticket Price</t>
        </is>
      </c>
      <c r="B65" s="10" t="n">
        <v>36</v>
      </c>
    </row>
    <row r="66">
      <c r="A66" s="3" t="inlineStr">
        <is>
          <t>Venue Share</t>
        </is>
      </c>
      <c r="B66" s="13" t="n">
        <v>0.6</v>
      </c>
      <c r="H66" s="4" t="inlineStr">
        <is>
          <t>Venue takes 60%, EVERYONE keeps 40%</t>
        </is>
      </c>
    </row>
    <row r="68">
      <c r="A68" s="2" t="inlineStr">
        <is>
          <t>PROFIT PARTICIPATION TERMS</t>
        </is>
      </c>
    </row>
    <row r="69">
      <c r="A69" s="3" t="inlineStr">
        <is>
          <t>Phase 1: Investor share of NDP until cap</t>
        </is>
      </c>
      <c r="B69" s="13" t="n">
        <v>0.5</v>
      </c>
      <c r="H69" s="4" t="inlineStr">
        <is>
          <t>50/50 from day one: investors and EVERYONE split NDP equally until 2X</t>
        </is>
      </c>
    </row>
    <row r="70">
      <c r="A70" s="3" t="inlineStr">
        <is>
          <t>Investor Return Cap</t>
        </is>
      </c>
      <c r="B70" s="17" t="n">
        <v>2</v>
      </c>
      <c r="H70" s="4" t="inlineStr">
        <is>
          <t>2X hard cap -- after this, investors are fully returned</t>
        </is>
      </c>
    </row>
    <row r="71">
      <c r="A71" s="3" t="inlineStr"/>
    </row>
    <row r="72">
      <c r="A72" s="5" t="inlineStr">
        <is>
          <t>PROFIT DISTRIBUTION MODEL (applies from day one on EVERYONE share)</t>
        </is>
      </c>
    </row>
    <row r="73">
      <c r="A73" s="3" t="inlineStr">
        <is>
          <t>EVERYONE LLC / Above-the-Line</t>
        </is>
      </c>
      <c r="B73" s="13" t="n">
        <v>0.25</v>
      </c>
    </row>
    <row r="74">
      <c r="A74" s="3" t="inlineStr">
        <is>
          <t>Below-the-Line Team Profit Share</t>
        </is>
      </c>
      <c r="B74" s="13" t="n">
        <v>0.25</v>
      </c>
    </row>
    <row r="75">
      <c r="A75" s="3" t="inlineStr">
        <is>
          <t>Reinvestment (new content, venues, flywheel growth)</t>
        </is>
      </c>
      <c r="B75" s="13" t="n">
        <v>0.25</v>
      </c>
    </row>
    <row r="76">
      <c r="A76" s="3" t="inlineStr">
        <is>
          <t>Foundation and Mission-Aligned Initiatives</t>
        </is>
      </c>
      <c r="B76" s="13" t="n">
        <v>0.25</v>
      </c>
    </row>
    <row r="77">
      <c r="A77" s="5" t="inlineStr">
        <is>
          <t>Distribution Model Total</t>
        </is>
      </c>
      <c r="B77" s="18">
        <f>B73+B74+B75+B76</f>
        <v/>
      </c>
      <c r="H77" s="4" t="inlineStr">
        <is>
          <t>Should equal 100%</t>
        </is>
      </c>
    </row>
    <row r="79">
      <c r="A79" s="3" t="inlineStr">
        <is>
          <t>Production Financing (ref)</t>
        </is>
      </c>
      <c r="B79" s="19">
        <f>B7</f>
        <v/>
      </c>
    </row>
    <row r="80">
      <c r="A80" s="3" t="inlineStr">
        <is>
          <t>2X Cap Amount</t>
        </is>
      </c>
      <c r="B80" s="19">
        <f>B7*B70</f>
        <v/>
      </c>
    </row>
  </sheetData>
  <pageMargins left="0.5" right="0.5" top="0.5" bottom="0.5" header="0.3" footer="0.3"/>
  <pageSetup orientation="portrait" paperSize="1" fitToHeight="0" fitToWidth="1"/>
</worksheet>
</file>

<file path=xl/worksheets/sheet3.xml><?xml version="1.0" encoding="utf-8"?>
<worksheet xmlns="http://schemas.openxmlformats.org/spreadsheetml/2006/main">
  <sheetPr>
    <outlinePr summaryBelow="1" summaryRight="1"/>
  </sheetPr>
  <dimension ref="A1:F27"/>
  <sheetViews>
    <sheetView workbookViewId="0">
      <selection activeCell="A1" sqref="A1"/>
    </sheetView>
  </sheetViews>
  <sheetFormatPr baseColWidth="8" defaultRowHeight="15"/>
  <cols>
    <col width="36" customWidth="1" min="1" max="1"/>
    <col width="15" customWidth="1" min="2" max="2"/>
    <col width="4" customWidth="1" min="3" max="3"/>
    <col width="36" customWidth="1" min="4" max="4"/>
    <col width="15" customWidth="1" min="5" max="5"/>
    <col width="28" customWidth="1" min="6" max="6"/>
  </cols>
  <sheetData>
    <row r="1">
      <c r="A1" s="1" t="inlineStr">
        <is>
          <t>Unit Economics: Single Venue, Single Year</t>
        </is>
      </c>
    </row>
    <row r="2">
      <c r="A2" s="4" t="inlineStr">
        <is>
          <t>Steady-state (Year 5) single-venue economics. All inputs linked to ASSUMPTIONS tab.</t>
        </is>
      </c>
    </row>
    <row r="4">
      <c r="A4" s="2" t="inlineStr">
        <is>
          <t>VENUES (PUBLIC) — Single Venue, 1 Year</t>
        </is>
      </c>
      <c r="D4" s="2" t="inlineStr">
        <is>
          <t>VENUES (GROUP) — Single Venue, 1 Year</t>
        </is>
      </c>
    </row>
    <row r="5">
      <c r="A5" s="3" t="inlineStr">
        <is>
          <t>Seats per Show</t>
        </is>
      </c>
      <c r="B5" s="20">
        <f>ASSUMPTIONS!B63</f>
        <v/>
      </c>
      <c r="D5" s="3" t="inlineStr">
        <is>
          <t>Seats per Screening (Group)</t>
        </is>
      </c>
      <c r="E5" s="20">
        <f>ASSUMPTIONS!B54</f>
        <v/>
      </c>
    </row>
    <row r="6">
      <c r="A6" s="3" t="inlineStr">
        <is>
          <t>Average Occupancy</t>
        </is>
      </c>
      <c r="B6" s="21">
        <f>ASSUMPTIONS!B64</f>
        <v/>
      </c>
      <c r="D6" s="3" t="inlineStr">
        <is>
          <t>Average Occupancy</t>
        </is>
      </c>
      <c r="E6" s="21">
        <f>ASSUMPTIONS!B56</f>
        <v/>
      </c>
    </row>
    <row r="7">
      <c r="A7" s="5" t="inlineStr">
        <is>
          <t>Attendees per Show</t>
        </is>
      </c>
      <c r="B7" s="22">
        <f>B5*B6</f>
        <v/>
      </c>
      <c r="D7" s="5" t="inlineStr">
        <is>
          <t>Attendees per Screening (Group)</t>
        </is>
      </c>
      <c r="E7" s="22">
        <f>E5*E6</f>
        <v/>
      </c>
    </row>
    <row r="8">
      <c r="A8" s="3" t="inlineStr">
        <is>
          <t>Shows per Week</t>
        </is>
      </c>
      <c r="B8" s="20">
        <f>ASSUMPTIONS!F61</f>
        <v/>
      </c>
      <c r="D8" s="3" t="inlineStr">
        <is>
          <t>Screenings per Week (Group)</t>
        </is>
      </c>
      <c r="E8" s="20">
        <f>ASSUMPTIONS!F52</f>
        <v/>
      </c>
      <c r="F8" s="4" t="inlineStr">
        <is>
          <t>From Assumptions: Year 5 steady-state</t>
        </is>
      </c>
    </row>
    <row r="9">
      <c r="A9" s="3" t="inlineStr">
        <is>
          <t>Weeks per Year</t>
        </is>
      </c>
      <c r="B9" s="20">
        <f>ASSUMPTIONS!F62</f>
        <v/>
      </c>
      <c r="D9" s="3" t="inlineStr">
        <is>
          <t>Weeks per Year</t>
        </is>
      </c>
      <c r="E9" s="20">
        <f>ASSUMPTIONS!F53</f>
        <v/>
      </c>
      <c r="F9" s="4" t="inlineStr">
        <is>
          <t>From Assumptions: Year 5 steady-state</t>
        </is>
      </c>
    </row>
    <row r="10">
      <c r="A10" s="5" t="inlineStr">
        <is>
          <t>Total Shows per Year</t>
        </is>
      </c>
      <c r="B10" s="22">
        <f>B8*B9</f>
        <v/>
      </c>
      <c r="D10" s="5" t="inlineStr">
        <is>
          <t>Total Screenings per Year (Group)</t>
        </is>
      </c>
      <c r="E10" s="22">
        <f>E8*E9</f>
        <v/>
      </c>
    </row>
    <row r="11">
      <c r="A11" s="5" t="inlineStr">
        <is>
          <t>Total Viewers per Year</t>
        </is>
      </c>
      <c r="B11" s="23">
        <f>B7*B10</f>
        <v/>
      </c>
      <c r="D11" s="5" t="inlineStr">
        <is>
          <t>Total Attendees per Year (Group)</t>
        </is>
      </c>
      <c r="E11" s="23">
        <f>E7*E10</f>
        <v/>
      </c>
    </row>
    <row r="13">
      <c r="A13" s="5" t="inlineStr">
        <is>
          <t>REVENUE PER VENUE</t>
        </is>
      </c>
      <c r="D13" s="5" t="inlineStr">
        <is>
          <t>REVENUE PER VENUE</t>
        </is>
      </c>
    </row>
    <row r="14">
      <c r="A14" s="3" t="inlineStr">
        <is>
          <t>Ticket Price</t>
        </is>
      </c>
      <c r="B14" s="19">
        <f>ASSUMPTIONS!B65</f>
        <v/>
      </c>
      <c r="D14" s="3" t="inlineStr">
        <is>
          <t>Rate per Attendee (Group)</t>
        </is>
      </c>
      <c r="E14" s="19">
        <f>ASSUMPTIONS!B55</f>
        <v/>
      </c>
    </row>
    <row r="15">
      <c r="A15" s="5" t="inlineStr">
        <is>
          <t>Gross Revenue per Venue</t>
        </is>
      </c>
      <c r="B15" s="6">
        <f>B11*B14</f>
        <v/>
      </c>
      <c r="D15" s="5" t="inlineStr">
        <is>
          <t>Gross Revenue per Venue</t>
        </is>
      </c>
      <c r="E15" s="6">
        <f>E11*E14</f>
        <v/>
      </c>
    </row>
    <row r="16">
      <c r="A16" s="3" t="inlineStr">
        <is>
          <t>Venue Share</t>
        </is>
      </c>
      <c r="B16" s="24">
        <f>B15*ASSUMPTIONS!B66</f>
        <v/>
      </c>
      <c r="D16" s="3" t="inlineStr">
        <is>
          <t>Venue Share</t>
        </is>
      </c>
      <c r="E16" s="24">
        <f>E15*ASSUMPTIONS!B57</f>
        <v/>
      </c>
    </row>
    <row r="17">
      <c r="A17" s="2" t="inlineStr">
        <is>
          <t>Net Revenue to EVERYONE per Venue</t>
        </is>
      </c>
      <c r="B17" s="25">
        <f>B15-B16</f>
        <v/>
      </c>
      <c r="D17" s="2" t="inlineStr">
        <is>
          <t>Net Revenue to EVERYONE per Venue</t>
        </is>
      </c>
      <c r="E17" s="25">
        <f>E15-E16</f>
        <v/>
      </c>
    </row>
    <row r="19">
      <c r="A19" s="2" t="inlineStr">
        <is>
          <t>SCALE PROJECTION (at 40 venues by 2030)</t>
        </is>
      </c>
    </row>
    <row r="20">
      <c r="A20" s="3" t="inlineStr">
        <is>
          <t>Target Venues (2030)</t>
        </is>
      </c>
      <c r="B20" s="20">
        <f>ASSUMPTIONS!F60</f>
        <v/>
      </c>
      <c r="F20" s="4" t="inlineStr">
        <is>
          <t>From Assumptions: Year 5 venue count</t>
        </is>
      </c>
    </row>
    <row r="21">
      <c r="A21" s="5" t="inlineStr">
        <is>
          <t>Total Viewers at Scale (Public)</t>
        </is>
      </c>
      <c r="B21" s="23">
        <f>B11*B20</f>
        <v/>
      </c>
    </row>
    <row r="22">
      <c r="A22" s="5" t="inlineStr">
        <is>
          <t>Total Attendees at Scale (Group)</t>
        </is>
      </c>
      <c r="B22" s="23">
        <f>E11*B20</f>
        <v/>
      </c>
    </row>
    <row r="23">
      <c r="A23" s="5" t="inlineStr">
        <is>
          <t>Total Net Revenue at Scale (Public)</t>
        </is>
      </c>
      <c r="B23" s="26">
        <f>B17*B20</f>
        <v/>
      </c>
    </row>
    <row r="24">
      <c r="A24" s="5" t="inlineStr">
        <is>
          <t>Total Net Revenue at Scale (Group)</t>
        </is>
      </c>
      <c r="B24" s="26">
        <f>E17*B20</f>
        <v/>
      </c>
    </row>
    <row r="26">
      <c r="A26" s="4" t="inlineStr">
        <is>
          <t>Note: This shows Year 5 (steady-state) single-venue economics. Earlier years ramp</t>
        </is>
      </c>
    </row>
    <row r="27">
      <c r="A27" s="4" t="inlineStr">
        <is>
          <t>with fewer shows/week and fewer active weeks (see ASSUMPTIONS and VENUE REVENUE tabs).</t>
        </is>
      </c>
    </row>
  </sheetData>
  <pageMargins left="0.5" right="0.5" top="0.5" bottom="0.5" header="0.3" footer="0.3"/>
  <pageSetup orientation="portrait" paperSize="1" fitToHeight="0" fitToWidth="1"/>
</worksheet>
</file>

<file path=xl/worksheets/sheet4.xml><?xml version="1.0" encoding="utf-8"?>
<worksheet xmlns="http://schemas.openxmlformats.org/spreadsheetml/2006/main">
  <sheetPr>
    <outlinePr summaryBelow="1" summaryRight="1"/>
  </sheetPr>
  <dimension ref="A1:F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Venue Screening Revenue</t>
        </is>
      </c>
    </row>
    <row r="2">
      <c r="A2" s="4" t="inlineStr">
        <is>
          <t>Group + Public venue screenings only.</t>
        </is>
      </c>
    </row>
    <row r="4">
      <c r="B4" s="9" t="inlineStr">
        <is>
          <t>2026</t>
        </is>
      </c>
      <c r="C4" s="9" t="inlineStr">
        <is>
          <t>2027</t>
        </is>
      </c>
      <c r="D4" s="9" t="inlineStr">
        <is>
          <t>2028</t>
        </is>
      </c>
      <c r="E4" s="9" t="inlineStr">
        <is>
          <t>2029</t>
        </is>
      </c>
      <c r="F4" s="9" t="inlineStr">
        <is>
          <t>2030</t>
        </is>
      </c>
    </row>
    <row r="5">
      <c r="A5" s="5" t="inlineStr">
        <is>
          <t>GROUP VENUE SCREENINGS</t>
        </is>
      </c>
    </row>
    <row r="6">
      <c r="A6" s="3" t="inlineStr">
        <is>
          <t>Venues Active (Group)</t>
        </is>
      </c>
      <c r="B6" s="20">
        <f>ASSUMPTIONS!B51</f>
        <v/>
      </c>
      <c r="C6" s="20">
        <f>ASSUMPTIONS!C51</f>
        <v/>
      </c>
      <c r="D6" s="20">
        <f>ASSUMPTIONS!D51</f>
        <v/>
      </c>
      <c r="E6" s="20">
        <f>ASSUMPTIONS!E51</f>
        <v/>
      </c>
      <c r="F6" s="20">
        <f>ASSUMPTIONS!F51</f>
        <v/>
      </c>
    </row>
    <row r="7">
      <c r="A7" s="3" t="inlineStr">
        <is>
          <t>Screenings per Venue per Week</t>
        </is>
      </c>
      <c r="B7" s="20">
        <f>ASSUMPTIONS!B52</f>
        <v/>
      </c>
      <c r="C7" s="20">
        <f>ASSUMPTIONS!C52</f>
        <v/>
      </c>
      <c r="D7" s="20">
        <f>ASSUMPTIONS!D52</f>
        <v/>
      </c>
      <c r="E7" s="20">
        <f>ASSUMPTIONS!E52</f>
        <v/>
      </c>
      <c r="F7" s="20">
        <f>ASSUMPTIONS!F52</f>
        <v/>
      </c>
    </row>
    <row r="8">
      <c r="A8" s="3" t="inlineStr">
        <is>
          <t>Weeks Active per Year</t>
        </is>
      </c>
      <c r="B8" s="20">
        <f>ASSUMPTIONS!B53</f>
        <v/>
      </c>
      <c r="C8" s="20">
        <f>ASSUMPTIONS!C53</f>
        <v/>
      </c>
      <c r="D8" s="20">
        <f>ASSUMPTIONS!D53</f>
        <v/>
      </c>
      <c r="E8" s="20">
        <f>ASSUMPTIONS!E53</f>
        <v/>
      </c>
      <c r="F8" s="20">
        <f>ASSUMPTIONS!F53</f>
        <v/>
      </c>
    </row>
    <row r="9">
      <c r="A9" s="3" t="inlineStr">
        <is>
          <t>Total Screenings</t>
        </is>
      </c>
      <c r="B9" s="27">
        <f>B6*B7*B8</f>
        <v/>
      </c>
      <c r="C9" s="27">
        <f>C6*C7*C8</f>
        <v/>
      </c>
      <c r="D9" s="27">
        <f>D6*D7*D8</f>
        <v/>
      </c>
      <c r="E9" s="27">
        <f>E6*E7*E8</f>
        <v/>
      </c>
      <c r="F9" s="27">
        <f>F6*F7*F8</f>
        <v/>
      </c>
    </row>
    <row r="10">
      <c r="A10" s="3" t="inlineStr">
        <is>
          <t>Total Attendees (Group)</t>
        </is>
      </c>
      <c r="B10" s="27">
        <f>B9*ASSUMPTIONS!B54*ASSUMPTIONS!B56</f>
        <v/>
      </c>
      <c r="C10" s="27">
        <f>C9*ASSUMPTIONS!B54*ASSUMPTIONS!B56</f>
        <v/>
      </c>
      <c r="D10" s="27">
        <f>D9*ASSUMPTIONS!B54*ASSUMPTIONS!B56</f>
        <v/>
      </c>
      <c r="E10" s="27">
        <f>E9*ASSUMPTIONS!B54*ASSUMPTIONS!B56</f>
        <v/>
      </c>
      <c r="F10" s="27">
        <f>F9*ASSUMPTIONS!B54*ASSUMPTIONS!B56</f>
        <v/>
      </c>
    </row>
    <row r="11">
      <c r="A11" s="5" t="inlineStr">
        <is>
          <t>Gross Group Venue Revenue</t>
        </is>
      </c>
      <c r="B11" s="6">
        <f>B10*ASSUMPTIONS!B55</f>
        <v/>
      </c>
      <c r="C11" s="6">
        <f>C10*ASSUMPTIONS!B55</f>
        <v/>
      </c>
      <c r="D11" s="6">
        <f>D10*ASSUMPTIONS!B55</f>
        <v/>
      </c>
      <c r="E11" s="6">
        <f>E10*ASSUMPTIONS!B55</f>
        <v/>
      </c>
      <c r="F11" s="6">
        <f>F10*ASSUMPTIONS!B55</f>
        <v/>
      </c>
    </row>
    <row r="12">
      <c r="A12" s="3" t="inlineStr">
        <is>
          <t xml:space="preserve">  Less: Venue Share</t>
        </is>
      </c>
      <c r="B12" s="24">
        <f>B11*ASSUMPTIONS!B57</f>
        <v/>
      </c>
      <c r="C12" s="24">
        <f>C11*ASSUMPTIONS!B57</f>
        <v/>
      </c>
      <c r="D12" s="24">
        <f>D11*ASSUMPTIONS!B57</f>
        <v/>
      </c>
      <c r="E12" s="24">
        <f>E11*ASSUMPTIONS!B57</f>
        <v/>
      </c>
      <c r="F12" s="24">
        <f>F11*ASSUMPTIONS!B57</f>
        <v/>
      </c>
    </row>
    <row r="13">
      <c r="A13" s="5" t="inlineStr">
        <is>
          <t>Net Group Venue Revenue</t>
        </is>
      </c>
      <c r="B13" s="15">
        <f>B11-B12</f>
        <v/>
      </c>
      <c r="C13" s="15">
        <f>C11-C12</f>
        <v/>
      </c>
      <c r="D13" s="15">
        <f>D11-D12</f>
        <v/>
      </c>
      <c r="E13" s="15">
        <f>E11-E12</f>
        <v/>
      </c>
      <c r="F13" s="15">
        <f>F11-F12</f>
        <v/>
      </c>
    </row>
    <row r="15">
      <c r="A15" s="5" t="inlineStr">
        <is>
          <t>PUBLIC VENUE SCREENINGS</t>
        </is>
      </c>
    </row>
    <row r="16">
      <c r="A16" s="3" t="inlineStr">
        <is>
          <t>Venues Active (Public)</t>
        </is>
      </c>
      <c r="B16" s="20">
        <f>ASSUMPTIONS!B60</f>
        <v/>
      </c>
      <c r="C16" s="20">
        <f>ASSUMPTIONS!C60</f>
        <v/>
      </c>
      <c r="D16" s="20">
        <f>ASSUMPTIONS!D60</f>
        <v/>
      </c>
      <c r="E16" s="20">
        <f>ASSUMPTIONS!E60</f>
        <v/>
      </c>
      <c r="F16" s="20">
        <f>ASSUMPTIONS!F60</f>
        <v/>
      </c>
    </row>
    <row r="17">
      <c r="A17" s="3" t="inlineStr">
        <is>
          <t>Shows per Venue per Week</t>
        </is>
      </c>
      <c r="B17" s="20">
        <f>ASSUMPTIONS!B61</f>
        <v/>
      </c>
      <c r="C17" s="20">
        <f>ASSUMPTIONS!C61</f>
        <v/>
      </c>
      <c r="D17" s="20">
        <f>ASSUMPTIONS!D61</f>
        <v/>
      </c>
      <c r="E17" s="20">
        <f>ASSUMPTIONS!E61</f>
        <v/>
      </c>
      <c r="F17" s="20">
        <f>ASSUMPTIONS!F61</f>
        <v/>
      </c>
    </row>
    <row r="18">
      <c r="A18" s="3" t="inlineStr">
        <is>
          <t>Weeks Active per Year</t>
        </is>
      </c>
      <c r="B18" s="20">
        <f>ASSUMPTIONS!B62</f>
        <v/>
      </c>
      <c r="C18" s="20">
        <f>ASSUMPTIONS!C62</f>
        <v/>
      </c>
      <c r="D18" s="20">
        <f>ASSUMPTIONS!D62</f>
        <v/>
      </c>
      <c r="E18" s="20">
        <f>ASSUMPTIONS!E62</f>
        <v/>
      </c>
      <c r="F18" s="20">
        <f>ASSUMPTIONS!F62</f>
        <v/>
      </c>
    </row>
    <row r="19">
      <c r="A19" s="3" t="inlineStr">
        <is>
          <t>Total Shows</t>
        </is>
      </c>
      <c r="B19" s="27">
        <f>B16*B17*B18</f>
        <v/>
      </c>
      <c r="C19" s="27">
        <f>C16*C17*C18</f>
        <v/>
      </c>
      <c r="D19" s="27">
        <f>D16*D17*D18</f>
        <v/>
      </c>
      <c r="E19" s="27">
        <f>E16*E17*E18</f>
        <v/>
      </c>
      <c r="F19" s="27">
        <f>F16*F17*F18</f>
        <v/>
      </c>
    </row>
    <row r="20">
      <c r="A20" s="3" t="inlineStr">
        <is>
          <t>Total Attendees</t>
        </is>
      </c>
      <c r="B20" s="27">
        <f>B19*ASSUMPTIONS!B63*ASSUMPTIONS!B64</f>
        <v/>
      </c>
      <c r="C20" s="27">
        <f>C19*ASSUMPTIONS!B63*ASSUMPTIONS!B64</f>
        <v/>
      </c>
      <c r="D20" s="27">
        <f>D19*ASSUMPTIONS!B63*ASSUMPTIONS!B64</f>
        <v/>
      </c>
      <c r="E20" s="27">
        <f>E19*ASSUMPTIONS!B63*ASSUMPTIONS!B64</f>
        <v/>
      </c>
      <c r="F20" s="27">
        <f>F19*ASSUMPTIONS!B63*ASSUMPTIONS!B64</f>
        <v/>
      </c>
    </row>
    <row r="21">
      <c r="A21" s="5" t="inlineStr">
        <is>
          <t>Gross Public Venue Revenue</t>
        </is>
      </c>
      <c r="B21" s="6">
        <f>B20*ASSUMPTIONS!B65</f>
        <v/>
      </c>
      <c r="C21" s="6">
        <f>C20*ASSUMPTIONS!B65</f>
        <v/>
      </c>
      <c r="D21" s="6">
        <f>D20*ASSUMPTIONS!B65</f>
        <v/>
      </c>
      <c r="E21" s="6">
        <f>E20*ASSUMPTIONS!B65</f>
        <v/>
      </c>
      <c r="F21" s="6">
        <f>F20*ASSUMPTIONS!B65</f>
        <v/>
      </c>
    </row>
    <row r="22">
      <c r="A22" s="3" t="inlineStr">
        <is>
          <t xml:space="preserve">  Less: Venue Share</t>
        </is>
      </c>
      <c r="B22" s="24">
        <f>B21*ASSUMPTIONS!B66</f>
        <v/>
      </c>
      <c r="C22" s="24">
        <f>C21*ASSUMPTIONS!B66</f>
        <v/>
      </c>
      <c r="D22" s="24">
        <f>D21*ASSUMPTIONS!B66</f>
        <v/>
      </c>
      <c r="E22" s="24">
        <f>E21*ASSUMPTIONS!B66</f>
        <v/>
      </c>
      <c r="F22" s="24">
        <f>F21*ASSUMPTIONS!B66</f>
        <v/>
      </c>
    </row>
    <row r="23">
      <c r="A23" s="5" t="inlineStr">
        <is>
          <t>Net Public Venue Revenue</t>
        </is>
      </c>
      <c r="B23" s="15">
        <f>B21-B22</f>
        <v/>
      </c>
      <c r="C23" s="15">
        <f>C21-C22</f>
        <v/>
      </c>
      <c r="D23" s="15">
        <f>D21-D22</f>
        <v/>
      </c>
      <c r="E23" s="15">
        <f>E21-E22</f>
        <v/>
      </c>
      <c r="F23" s="15">
        <f>F21-F22</f>
        <v/>
      </c>
    </row>
    <row r="25">
      <c r="A25" s="2" t="inlineStr">
        <is>
          <t>TOTAL VENUE REVENUE</t>
        </is>
      </c>
    </row>
    <row r="26">
      <c r="A26" s="5" t="inlineStr">
        <is>
          <t>Total Gross Venue Revenue</t>
        </is>
      </c>
      <c r="B26" s="6">
        <f>B11+B21</f>
        <v/>
      </c>
      <c r="C26" s="6">
        <f>C11+C21</f>
        <v/>
      </c>
      <c r="D26" s="6">
        <f>D11+D21</f>
        <v/>
      </c>
      <c r="E26" s="6">
        <f>E11+E21</f>
        <v/>
      </c>
      <c r="F26" s="6">
        <f>F11+F21</f>
        <v/>
      </c>
    </row>
    <row r="27">
      <c r="A27" s="3" t="inlineStr">
        <is>
          <t>Total Venue Shares</t>
        </is>
      </c>
      <c r="B27" s="24">
        <f>B12+B22</f>
        <v/>
      </c>
      <c r="C27" s="24">
        <f>C12+C22</f>
        <v/>
      </c>
      <c r="D27" s="24">
        <f>D12+D22</f>
        <v/>
      </c>
      <c r="E27" s="24">
        <f>E12+E22</f>
        <v/>
      </c>
      <c r="F27" s="24">
        <f>F12+F22</f>
        <v/>
      </c>
    </row>
    <row r="28">
      <c r="A28" s="2" t="inlineStr">
        <is>
          <t>Total Net Venue Revenue (to EVERYONE)</t>
        </is>
      </c>
      <c r="B28" s="28">
        <f>B13+B23</f>
        <v/>
      </c>
      <c r="C28" s="28">
        <f>C13+C23</f>
        <v/>
      </c>
      <c r="D28" s="28">
        <f>D13+D23</f>
        <v/>
      </c>
      <c r="E28" s="28">
        <f>E13+E23</f>
        <v/>
      </c>
      <c r="F28" s="28">
        <f>F13+F23</f>
        <v/>
      </c>
    </row>
    <row r="30">
      <c r="A30" s="5" t="inlineStr">
        <is>
          <t>AUDIENCE REACH</t>
        </is>
      </c>
    </row>
    <row r="31">
      <c r="A31" s="3" t="inlineStr">
        <is>
          <t>Total Attendees (Group)</t>
        </is>
      </c>
      <c r="B31" s="27">
        <f>B10</f>
        <v/>
      </c>
      <c r="C31" s="27">
        <f>C10</f>
        <v/>
      </c>
      <c r="D31" s="27">
        <f>D10</f>
        <v/>
      </c>
      <c r="E31" s="27">
        <f>E10</f>
        <v/>
      </c>
      <c r="F31" s="27">
        <f>F10</f>
        <v/>
      </c>
    </row>
    <row r="32">
      <c r="A32" s="3" t="inlineStr">
        <is>
          <t>Total Attendees (Public)</t>
        </is>
      </c>
      <c r="B32" s="27">
        <f>B20</f>
        <v/>
      </c>
      <c r="C32" s="27">
        <f>C20</f>
        <v/>
      </c>
      <c r="D32" s="27">
        <f>D20</f>
        <v/>
      </c>
      <c r="E32" s="27">
        <f>E20</f>
        <v/>
      </c>
      <c r="F32" s="27">
        <f>F20</f>
        <v/>
      </c>
    </row>
    <row r="33">
      <c r="A33" s="5" t="inlineStr">
        <is>
          <t>Total Annual Audience</t>
        </is>
      </c>
      <c r="B33" s="22">
        <f>B31+B32</f>
        <v/>
      </c>
      <c r="C33" s="22">
        <f>C31+C32</f>
        <v/>
      </c>
      <c r="D33" s="22">
        <f>D31+D32</f>
        <v/>
      </c>
      <c r="E33" s="22">
        <f>E31+E32</f>
        <v/>
      </c>
      <c r="F33" s="22">
        <f>F31+F32</f>
        <v/>
      </c>
    </row>
    <row r="34">
      <c r="A34" s="5" t="inlineStr">
        <is>
          <t>Cumulative Audience (All Years)</t>
        </is>
      </c>
      <c r="B34" s="22">
        <f>B33</f>
        <v/>
      </c>
      <c r="C34" s="22">
        <f>B34+C33</f>
        <v/>
      </c>
      <c r="D34" s="22">
        <f>C34+D33</f>
        <v/>
      </c>
      <c r="E34" s="22">
        <f>D34+E33</f>
        <v/>
      </c>
      <c r="F34" s="22">
        <f>E34+F33</f>
        <v/>
      </c>
    </row>
  </sheetData>
  <pageMargins left="0.5" right="0.5" top="0.5" bottom="0.5" header="0.3" footer="0.3"/>
  <pageSetup orientation="portrait" paperSize="1" fitToHeight="0" fitToWidth="1"/>
</worksheet>
</file>

<file path=xl/worksheets/sheet5.xml><?xml version="1.0" encoding="utf-8"?>
<worksheet xmlns="http://schemas.openxmlformats.org/spreadsheetml/2006/main">
  <sheetPr>
    <outlinePr summaryBelow="1" summaryRight="1"/>
  </sheetPr>
  <dimension ref="A1:H3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16" customWidth="1" min="8" max="8"/>
  </cols>
  <sheetData>
    <row r="1">
      <c r="A1" s="1" t="inlineStr">
        <is>
          <t>Profit &amp; Loss Statement</t>
        </is>
      </c>
    </row>
    <row r="2">
      <c r="A2" s="4" t="inlineStr">
        <is>
          <t>Standard income statement format. All figures from model tabs.</t>
        </is>
      </c>
    </row>
    <row r="4">
      <c r="B4" s="9" t="inlineStr">
        <is>
          <t>2026</t>
        </is>
      </c>
      <c r="C4" s="9" t="inlineStr">
        <is>
          <t>2027</t>
        </is>
      </c>
      <c r="D4" s="9" t="inlineStr">
        <is>
          <t>2028</t>
        </is>
      </c>
      <c r="E4" s="9" t="inlineStr">
        <is>
          <t>2029</t>
        </is>
      </c>
      <c r="F4" s="9" t="inlineStr">
        <is>
          <t>2030</t>
        </is>
      </c>
      <c r="H4" s="9" t="inlineStr">
        <is>
          <t>5-Year Total</t>
        </is>
      </c>
    </row>
    <row r="5">
      <c r="A5" s="2" t="inlineStr">
        <is>
          <t>REVENUE</t>
        </is>
      </c>
    </row>
    <row r="6">
      <c r="A6" s="3" t="inlineStr">
        <is>
          <t>Group Venue Revenue (Gross)</t>
        </is>
      </c>
      <c r="B6" s="19">
        <f>'VENUE REVENUE'!B11</f>
        <v/>
      </c>
      <c r="C6" s="19">
        <f>'VENUE REVENUE'!C11</f>
        <v/>
      </c>
      <c r="D6" s="19">
        <f>'VENUE REVENUE'!D11</f>
        <v/>
      </c>
      <c r="E6" s="19">
        <f>'VENUE REVENUE'!E11</f>
        <v/>
      </c>
      <c r="F6" s="19">
        <f>'VENUE REVENUE'!F11</f>
        <v/>
      </c>
      <c r="H6" s="6">
        <f>SUM(B6:F6)</f>
        <v/>
      </c>
    </row>
    <row r="7">
      <c r="A7" s="3" t="inlineStr">
        <is>
          <t>Public Venue Revenue (Gross)</t>
        </is>
      </c>
      <c r="B7" s="19">
        <f>'VENUE REVENUE'!B21</f>
        <v/>
      </c>
      <c r="C7" s="19">
        <f>'VENUE REVENUE'!C21</f>
        <v/>
      </c>
      <c r="D7" s="19">
        <f>'VENUE REVENUE'!D21</f>
        <v/>
      </c>
      <c r="E7" s="19">
        <f>'VENUE REVENUE'!E21</f>
        <v/>
      </c>
      <c r="F7" s="19">
        <f>'VENUE REVENUE'!F21</f>
        <v/>
      </c>
      <c r="H7" s="6">
        <f>SUM(B7:F7)</f>
        <v/>
      </c>
    </row>
    <row r="8">
      <c r="A8" s="5" t="inlineStr">
        <is>
          <t>Total Gross Revenue</t>
        </is>
      </c>
      <c r="B8" s="15">
        <f>B6+B7</f>
        <v/>
      </c>
      <c r="C8" s="15">
        <f>C6+C7</f>
        <v/>
      </c>
      <c r="D8" s="15">
        <f>D6+D7</f>
        <v/>
      </c>
      <c r="E8" s="15">
        <f>E6+E7</f>
        <v/>
      </c>
      <c r="F8" s="15">
        <f>F6+F7</f>
        <v/>
      </c>
      <c r="H8" s="15">
        <f>SUM(B8:F8)</f>
        <v/>
      </c>
    </row>
    <row r="10">
      <c r="A10" s="2" t="inlineStr">
        <is>
          <t>COST OF REVENUE</t>
        </is>
      </c>
    </row>
    <row r="11">
      <c r="A11" s="3" t="inlineStr">
        <is>
          <t>Venue Shares (60% to venues)</t>
        </is>
      </c>
      <c r="B11" s="19">
        <f>'VENUE REVENUE'!B27</f>
        <v/>
      </c>
      <c r="C11" s="19">
        <f>'VENUE REVENUE'!C27</f>
        <v/>
      </c>
      <c r="D11" s="19">
        <f>'VENUE REVENUE'!D27</f>
        <v/>
      </c>
      <c r="E11" s="19">
        <f>'VENUE REVENUE'!E27</f>
        <v/>
      </c>
      <c r="F11" s="19">
        <f>'VENUE REVENUE'!F27</f>
        <v/>
      </c>
      <c r="H11" s="6">
        <f>SUM(B11:F11)</f>
        <v/>
      </c>
    </row>
    <row r="12">
      <c r="A12" s="5" t="inlineStr">
        <is>
          <t>Net Revenue (after venue shares)</t>
        </is>
      </c>
      <c r="B12" s="29">
        <f>B8-B11</f>
        <v/>
      </c>
      <c r="C12" s="29">
        <f>C8-C11</f>
        <v/>
      </c>
      <c r="D12" s="29">
        <f>D8-D11</f>
        <v/>
      </c>
      <c r="E12" s="29">
        <f>E8-E11</f>
        <v/>
      </c>
      <c r="F12" s="29">
        <f>F8-F11</f>
        <v/>
      </c>
      <c r="H12" s="30">
        <f>SUM(B12:F12)</f>
        <v/>
      </c>
    </row>
    <row r="14">
      <c r="A14" s="2" t="inlineStr">
        <is>
          <t>OPERATING EXPENSES</t>
        </is>
      </c>
    </row>
    <row r="15">
      <c r="A15" s="3" t="inlineStr">
        <is>
          <t>Production Budget Deployment</t>
        </is>
      </c>
      <c r="B15" s="19">
        <f>ASSUMPTIONS!B7*ASSUMPTIONS!B40</f>
        <v/>
      </c>
      <c r="C15" s="19">
        <f>ASSUMPTIONS!B7*ASSUMPTIONS!B41</f>
        <v/>
      </c>
      <c r="D15" s="24" t="n">
        <v>0</v>
      </c>
      <c r="E15" s="24" t="n">
        <v>0</v>
      </c>
      <c r="F15" s="24" t="n">
        <v>0</v>
      </c>
      <c r="H15" s="6">
        <f>SUM(B15:F15)</f>
        <v/>
      </c>
    </row>
    <row r="16">
      <c r="A16" s="3" t="inlineStr">
        <is>
          <t>Venue Management and Operations</t>
        </is>
      </c>
      <c r="B16" s="19">
        <f>ASSUMPTIONS!B45</f>
        <v/>
      </c>
      <c r="C16" s="19">
        <f>ASSUMPTIONS!C45</f>
        <v/>
      </c>
      <c r="D16" s="19">
        <f>ASSUMPTIONS!D45</f>
        <v/>
      </c>
      <c r="E16" s="19">
        <f>ASSUMPTIONS!E45</f>
        <v/>
      </c>
      <c r="F16" s="19">
        <f>ASSUMPTIONS!F45</f>
        <v/>
      </c>
      <c r="H16" s="6">
        <f>SUM(B16:F16)</f>
        <v/>
      </c>
    </row>
    <row r="17">
      <c r="A17" s="3" t="inlineStr">
        <is>
          <t>Ongoing Marketing</t>
        </is>
      </c>
      <c r="B17" s="19">
        <f>ASSUMPTIONS!B46</f>
        <v/>
      </c>
      <c r="C17" s="19">
        <f>ASSUMPTIONS!C46</f>
        <v/>
      </c>
      <c r="D17" s="19">
        <f>ASSUMPTIONS!D46</f>
        <v/>
      </c>
      <c r="E17" s="19">
        <f>ASSUMPTIONS!E46</f>
        <v/>
      </c>
      <c r="F17" s="19">
        <f>ASSUMPTIONS!F46</f>
        <v/>
      </c>
      <c r="H17" s="6">
        <f>SUM(B17:F17)</f>
        <v/>
      </c>
    </row>
    <row r="18">
      <c r="A18" s="3" t="inlineStr">
        <is>
          <t>Company Operations</t>
        </is>
      </c>
      <c r="B18" s="19">
        <f>ASSUMPTIONS!B47</f>
        <v/>
      </c>
      <c r="C18" s="19">
        <f>ASSUMPTIONS!C47</f>
        <v/>
      </c>
      <c r="D18" s="19">
        <f>ASSUMPTIONS!D47</f>
        <v/>
      </c>
      <c r="E18" s="19">
        <f>ASSUMPTIONS!E47</f>
        <v/>
      </c>
      <c r="F18" s="19">
        <f>ASSUMPTIONS!F47</f>
        <v/>
      </c>
      <c r="H18" s="6">
        <f>SUM(B18:F18)</f>
        <v/>
      </c>
    </row>
    <row r="19">
      <c r="A19" s="5" t="inlineStr">
        <is>
          <t>Total Operating Expenses</t>
        </is>
      </c>
      <c r="B19" s="15">
        <f>B15+B16+B17+B18</f>
        <v/>
      </c>
      <c r="C19" s="15">
        <f>C15+C16+C17+C18</f>
        <v/>
      </c>
      <c r="D19" s="15">
        <f>D15+D16+D17+D18</f>
        <v/>
      </c>
      <c r="E19" s="15">
        <f>E15+E16+E17+E18</f>
        <v/>
      </c>
      <c r="F19" s="15">
        <f>F15+F16+F17+F18</f>
        <v/>
      </c>
      <c r="H19" s="15">
        <f>SUM(B19:F19)</f>
        <v/>
      </c>
    </row>
    <row r="21">
      <c r="A21" s="5" t="inlineStr">
        <is>
          <t>Operating Income (Loss)</t>
        </is>
      </c>
      <c r="B21" s="15">
        <f>B12-B19</f>
        <v/>
      </c>
      <c r="C21" s="15">
        <f>C12-C19</f>
        <v/>
      </c>
      <c r="D21" s="15">
        <f>D12-D19</f>
        <v/>
      </c>
      <c r="E21" s="15">
        <f>E12-E19</f>
        <v/>
      </c>
      <c r="F21" s="15">
        <f>F12-F19</f>
        <v/>
      </c>
      <c r="H21" s="15">
        <f>SUM(B21:F21)</f>
        <v/>
      </c>
    </row>
    <row r="23">
      <c r="A23" s="2" t="inlineStr">
        <is>
          <t>NET DISTRIBUTABLE PROFIT (NDP)</t>
        </is>
      </c>
      <c r="B23" s="25">
        <f>MAX(0,B21)</f>
        <v/>
      </c>
      <c r="C23" s="25">
        <f>MAX(0,C21)</f>
        <v/>
      </c>
      <c r="D23" s="25">
        <f>MAX(0,D21)</f>
        <v/>
      </c>
      <c r="E23" s="25">
        <f>MAX(0,E21)</f>
        <v/>
      </c>
      <c r="F23" s="25">
        <f>MAX(0,F21)</f>
        <v/>
      </c>
      <c r="H23" s="25">
        <f>SUM(B23:F23)</f>
        <v/>
      </c>
    </row>
    <row r="24">
      <c r="A24" s="4" t="inlineStr">
        <is>
          <t>NDP = distributable profit only (losses do not carry forward)</t>
        </is>
      </c>
    </row>
    <row r="26">
      <c r="A26" s="5" t="inlineStr">
        <is>
          <t>MARGINS</t>
        </is>
      </c>
    </row>
    <row r="27">
      <c r="A27" s="3" t="inlineStr">
        <is>
          <t>Gross Margin (Net Rev / Gross Rev)</t>
        </is>
      </c>
      <c r="B27" s="14">
        <f>IF(B8=0,"-",B12/B8)</f>
        <v/>
      </c>
      <c r="C27" s="14">
        <f>IF(C8=0,"-",C12/C8)</f>
        <v/>
      </c>
      <c r="D27" s="14">
        <f>IF(D8=0,"-",D12/D8)</f>
        <v/>
      </c>
      <c r="E27" s="14">
        <f>IF(E8=0,"-",E12/E8)</f>
        <v/>
      </c>
      <c r="F27" s="14">
        <f>IF(F8=0,"-",F12/F8)</f>
        <v/>
      </c>
    </row>
    <row r="28">
      <c r="A28" s="3" t="inlineStr">
        <is>
          <t>Operating Margin (Op Income / Net Rev)</t>
        </is>
      </c>
      <c r="B28" s="14">
        <f>IF(B12=0,"-",B21/B12)</f>
        <v/>
      </c>
      <c r="C28" s="14">
        <f>IF(C12=0,"-",C21/C12)</f>
        <v/>
      </c>
      <c r="D28" s="14">
        <f>IF(D12=0,"-",D21/D12)</f>
        <v/>
      </c>
      <c r="E28" s="14">
        <f>IF(E12=0,"-",E21/E12)</f>
        <v/>
      </c>
      <c r="F28" s="14">
        <f>IF(F12=0,"-",F21/F12)</f>
        <v/>
      </c>
    </row>
    <row r="30">
      <c r="A30" s="4" t="inlineStr">
        <is>
          <t>Note: NDP flows to the profit participation waterfall (INVESTOR RETURNS tab).</t>
        </is>
      </c>
    </row>
    <row r="31">
      <c r="A31" s="4" t="inlineStr">
        <is>
          <t>Venue screening revenue only. Additional surfaces not included.</t>
        </is>
      </c>
    </row>
  </sheetData>
  <pageMargins left="0.5" right="0.5" top="0.5" bottom="0.5" header="0.3" footer="0.3"/>
  <pageSetup orientation="portrait" paperSize="1" fitToHeight="0" fitToWidth="1"/>
</worksheet>
</file>

<file path=xl/worksheets/sheet6.xml><?xml version="1.0" encoding="utf-8"?>
<worksheet xmlns="http://schemas.openxmlformats.org/spreadsheetml/2006/main">
  <sheetPr>
    <outlinePr summaryBelow="1" summaryRight="1"/>
  </sheetPr>
  <dimension ref="A1:F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Investor Returns -- Profit Participation Waterfall</t>
        </is>
      </c>
    </row>
    <row r="2">
      <c r="A2" s="4" t="inlineStr">
        <is>
          <t>Venue screening revenue only. Additional surfaces not included.</t>
        </is>
      </c>
    </row>
    <row r="4">
      <c r="B4" s="9" t="inlineStr">
        <is>
          <t>2026</t>
        </is>
      </c>
      <c r="C4" s="9" t="inlineStr">
        <is>
          <t>2027</t>
        </is>
      </c>
      <c r="D4" s="9" t="inlineStr">
        <is>
          <t>2028</t>
        </is>
      </c>
      <c r="E4" s="9" t="inlineStr">
        <is>
          <t>2029</t>
        </is>
      </c>
      <c r="F4" s="9" t="inlineStr">
        <is>
          <t>2030</t>
        </is>
      </c>
    </row>
    <row r="5">
      <c r="A5" s="5" t="inlineStr">
        <is>
          <t>Net Venue Revenue</t>
        </is>
      </c>
      <c r="B5" s="19">
        <f>'VENUE REVENUE'!B28</f>
        <v/>
      </c>
      <c r="C5" s="19">
        <f>'VENUE REVENUE'!C28</f>
        <v/>
      </c>
      <c r="D5" s="19">
        <f>'VENUE REVENUE'!D28</f>
        <v/>
      </c>
      <c r="E5" s="19">
        <f>'VENUE REVENUE'!E28</f>
        <v/>
      </c>
      <c r="F5" s="19">
        <f>'VENUE REVENUE'!F28</f>
        <v/>
      </c>
    </row>
    <row r="7">
      <c r="A7" s="5" t="inlineStr">
        <is>
          <t>COSTS</t>
        </is>
      </c>
    </row>
    <row r="8">
      <c r="A8" s="3" t="inlineStr">
        <is>
          <t>Production Budget Deployment</t>
        </is>
      </c>
      <c r="B8" s="19">
        <f>ASSUMPTIONS!B7*ASSUMPTIONS!B40</f>
        <v/>
      </c>
      <c r="C8" s="19">
        <f>ASSUMPTIONS!B7*ASSUMPTIONS!B41</f>
        <v/>
      </c>
      <c r="D8" s="24" t="n">
        <v>0</v>
      </c>
      <c r="E8" s="24" t="n">
        <v>0</v>
      </c>
      <c r="F8" s="24" t="n">
        <v>0</v>
      </c>
    </row>
    <row r="9">
      <c r="A9" s="3" t="inlineStr">
        <is>
          <t>Annual Operating Costs</t>
        </is>
      </c>
      <c r="B9" s="19">
        <f>ASSUMPTIONS!B48</f>
        <v/>
      </c>
      <c r="C9" s="19">
        <f>ASSUMPTIONS!C48</f>
        <v/>
      </c>
      <c r="D9" s="19">
        <f>ASSUMPTIONS!D48</f>
        <v/>
      </c>
      <c r="E9" s="19">
        <f>ASSUMPTIONS!E48</f>
        <v/>
      </c>
      <c r="F9" s="19">
        <f>ASSUMPTIONS!F48</f>
        <v/>
      </c>
    </row>
    <row r="10">
      <c r="A10" s="5" t="inlineStr">
        <is>
          <t>Total Costs</t>
        </is>
      </c>
      <c r="B10" s="15">
        <f>B8+B9</f>
        <v/>
      </c>
      <c r="C10" s="15">
        <f>C8+C9</f>
        <v/>
      </c>
      <c r="D10" s="15">
        <f>D8+D9</f>
        <v/>
      </c>
      <c r="E10" s="15">
        <f>E8+E9</f>
        <v/>
      </c>
      <c r="F10" s="15">
        <f>F8+F9</f>
        <v/>
      </c>
    </row>
    <row r="12">
      <c r="A12" s="5" t="inlineStr">
        <is>
          <t>NET DISTRIBUTABLE PROFIT</t>
        </is>
      </c>
    </row>
    <row r="13">
      <c r="A13" s="5" t="inlineStr">
        <is>
          <t>Net Distributable Profit (NDP)</t>
        </is>
      </c>
      <c r="B13" s="30">
        <f>MAX(0,B5-B10)</f>
        <v/>
      </c>
      <c r="C13" s="30">
        <f>MAX(0,C5-C10)</f>
        <v/>
      </c>
      <c r="D13" s="30">
        <f>MAX(0,D5-D10)</f>
        <v/>
      </c>
      <c r="E13" s="30">
        <f>MAX(0,E5-E10)</f>
        <v/>
      </c>
      <c r="F13" s="30">
        <f>MAX(0,F5-F10)</f>
        <v/>
      </c>
    </row>
    <row r="15">
      <c r="A15" s="5" t="inlineStr">
        <is>
          <t>PROFIT PARTICIPATION WATERFALL</t>
        </is>
      </c>
    </row>
    <row r="16">
      <c r="A16" s="3" t="inlineStr">
        <is>
          <t>2X Cap</t>
        </is>
      </c>
      <c r="B16" s="19">
        <f>ASSUMPTIONS!B80</f>
        <v/>
      </c>
      <c r="C16" s="19">
        <f>ASSUMPTIONS!B80</f>
        <v/>
      </c>
      <c r="D16" s="19">
        <f>ASSUMPTIONS!B80</f>
        <v/>
      </c>
      <c r="E16" s="19">
        <f>ASSUMPTIONS!B80</f>
        <v/>
      </c>
      <c r="F16" s="19">
        <f>ASSUMPTIONS!B80</f>
        <v/>
      </c>
    </row>
    <row r="17">
      <c r="A17" s="3" t="inlineStr">
        <is>
          <t>Prior Cumulative Distributions</t>
        </is>
      </c>
      <c r="B17" s="24" t="n">
        <v>0</v>
      </c>
      <c r="C17" s="24">
        <f>B21</f>
        <v/>
      </c>
      <c r="D17" s="24">
        <f>C21</f>
        <v/>
      </c>
      <c r="E17" s="24">
        <f>D21</f>
        <v/>
      </c>
      <c r="F17" s="24">
        <f>E21</f>
        <v/>
      </c>
    </row>
    <row r="18">
      <c r="A18" s="3" t="inlineStr">
        <is>
          <t>Remaining to Cap (2X)</t>
        </is>
      </c>
      <c r="B18" s="24">
        <f>MAX(0,B16-B17)</f>
        <v/>
      </c>
      <c r="C18" s="24">
        <f>MAX(0,C16-C17)</f>
        <v/>
      </c>
      <c r="D18" s="24">
        <f>MAX(0,D16-D17)</f>
        <v/>
      </c>
      <c r="E18" s="24">
        <f>MAX(0,E16-E17)</f>
        <v/>
      </c>
      <c r="F18" s="24">
        <f>MAX(0,F16-F17)</f>
        <v/>
      </c>
    </row>
    <row r="19">
      <c r="A19" s="3" t="inlineStr">
        <is>
          <t>Investor Share (50% of NDP, capped at 2X)</t>
        </is>
      </c>
      <c r="B19" s="24">
        <f>MIN(B13*ASSUMPTIONS!B69,B18)</f>
        <v/>
      </c>
      <c r="C19" s="24">
        <f>MIN(C13*ASSUMPTIONS!B69,C18)</f>
        <v/>
      </c>
      <c r="D19" s="24">
        <f>MIN(D13*ASSUMPTIONS!B69,D18)</f>
        <v/>
      </c>
      <c r="E19" s="24">
        <f>MIN(E13*ASSUMPTIONS!B69,E18)</f>
        <v/>
      </c>
      <c r="F19" s="24">
        <f>MIN(F13*ASSUMPTIONS!B69,F18)</f>
        <v/>
      </c>
    </row>
    <row r="20">
      <c r="A20" s="5" t="inlineStr">
        <is>
          <t>Total Investor Distribution</t>
        </is>
      </c>
      <c r="B20" s="6">
        <f>B19</f>
        <v/>
      </c>
      <c r="C20" s="6">
        <f>C19</f>
        <v/>
      </c>
      <c r="D20" s="6">
        <f>D19</f>
        <v/>
      </c>
      <c r="E20" s="6">
        <f>E19</f>
        <v/>
      </c>
      <c r="F20" s="6">
        <f>F19</f>
        <v/>
      </c>
    </row>
    <row r="21">
      <c r="A21" s="5" t="inlineStr">
        <is>
          <t>Cumulative to Investors</t>
        </is>
      </c>
      <c r="B21" s="31">
        <f>B17+B20</f>
        <v/>
      </c>
      <c r="C21" s="31">
        <f>C17+C20</f>
        <v/>
      </c>
      <c r="D21" s="31">
        <f>D17+D20</f>
        <v/>
      </c>
      <c r="E21" s="31">
        <f>E17+E20</f>
        <v/>
      </c>
      <c r="F21" s="31">
        <f>F17+F20</f>
        <v/>
      </c>
    </row>
    <row r="23">
      <c r="A23" s="5" t="inlineStr">
        <is>
          <t>Investor Status</t>
        </is>
      </c>
      <c r="B23" s="5">
        <f>IF(B21&gt;=ASSUMPTIONS!B80,"2X REACHED","ACTIVE")</f>
        <v/>
      </c>
      <c r="C23" s="5">
        <f>IF(C21&gt;=ASSUMPTIONS!B80,"2X REACHED","ACTIVE")</f>
        <v/>
      </c>
      <c r="D23" s="5">
        <f>IF(D21&gt;=ASSUMPTIONS!B80,"2X REACHED","ACTIVE")</f>
        <v/>
      </c>
      <c r="E23" s="5">
        <f>IF(E21&gt;=ASSUMPTIONS!B80,"2X REACHED","ACTIVE")</f>
        <v/>
      </c>
      <c r="F23" s="5">
        <f>IF(F21&gt;=ASSUMPTIONS!B80,"2X REACHED","ACTIVE")</f>
        <v/>
      </c>
    </row>
    <row r="24">
      <c r="A24" s="3" t="inlineStr">
        <is>
          <t>% of Cap Reached</t>
        </is>
      </c>
      <c r="B24" s="14">
        <f>B21/ASSUMPTIONS!B80</f>
        <v/>
      </c>
      <c r="C24" s="14">
        <f>C21/ASSUMPTIONS!B80</f>
        <v/>
      </c>
      <c r="D24" s="14">
        <f>D21/ASSUMPTIONS!B80</f>
        <v/>
      </c>
      <c r="E24" s="14">
        <f>E21/ASSUMPTIONS!B80</f>
        <v/>
      </c>
      <c r="F24" s="14">
        <f>F21/ASSUMPTIONS!B80</f>
        <v/>
      </c>
    </row>
    <row r="26">
      <c r="A26" s="5" t="inlineStr">
        <is>
          <t>EVERYONE's Share (NDP minus investor distribution)</t>
        </is>
      </c>
      <c r="B26" s="6">
        <f>B13-B19</f>
        <v/>
      </c>
      <c r="C26" s="6">
        <f>C13-C19</f>
        <v/>
      </c>
      <c r="D26" s="6">
        <f>D13-D19</f>
        <v/>
      </c>
      <c r="E26" s="6">
        <f>E13-E19</f>
        <v/>
      </c>
      <c r="F26" s="6">
        <f>F13-F19</f>
        <v/>
      </c>
    </row>
    <row r="28">
      <c r="A28" s="5" t="inlineStr">
        <is>
          <t>PROFIT DISTRIBUTION MODEL (EVERYONE share, 4-way split)</t>
        </is>
      </c>
    </row>
    <row r="29">
      <c r="A29" s="3" t="inlineStr">
        <is>
          <t>EVERYONE LLC / Above-the-Line (25%)</t>
        </is>
      </c>
      <c r="B29" s="24">
        <f>B26*ASSUMPTIONS!B73</f>
        <v/>
      </c>
      <c r="C29" s="24">
        <f>C26*ASSUMPTIONS!B73</f>
        <v/>
      </c>
      <c r="D29" s="24">
        <f>D26*ASSUMPTIONS!B73</f>
        <v/>
      </c>
      <c r="E29" s="24">
        <f>E26*ASSUMPTIONS!B73</f>
        <v/>
      </c>
      <c r="F29" s="24">
        <f>F26*ASSUMPTIONS!B73</f>
        <v/>
      </c>
    </row>
    <row r="30">
      <c r="A30" s="3" t="inlineStr">
        <is>
          <t>Below-the-Line Team Profit Share (25%)</t>
        </is>
      </c>
      <c r="B30" s="24">
        <f>B26*ASSUMPTIONS!B74</f>
        <v/>
      </c>
      <c r="C30" s="24">
        <f>C26*ASSUMPTIONS!B74</f>
        <v/>
      </c>
      <c r="D30" s="24">
        <f>D26*ASSUMPTIONS!B74</f>
        <v/>
      </c>
      <c r="E30" s="24">
        <f>E26*ASSUMPTIONS!B74</f>
        <v/>
      </c>
      <c r="F30" s="24">
        <f>F26*ASSUMPTIONS!B74</f>
        <v/>
      </c>
    </row>
    <row r="31">
      <c r="A31" s="3" t="inlineStr">
        <is>
          <t>Reinvestment (25%)</t>
        </is>
      </c>
      <c r="B31" s="24">
        <f>B26*ASSUMPTIONS!B75</f>
        <v/>
      </c>
      <c r="C31" s="24">
        <f>C26*ASSUMPTIONS!B75</f>
        <v/>
      </c>
      <c r="D31" s="24">
        <f>D26*ASSUMPTIONS!B75</f>
        <v/>
      </c>
      <c r="E31" s="24">
        <f>E26*ASSUMPTIONS!B75</f>
        <v/>
      </c>
      <c r="F31" s="24">
        <f>F26*ASSUMPTIONS!B75</f>
        <v/>
      </c>
    </row>
    <row r="32">
      <c r="A32" s="3" t="inlineStr">
        <is>
          <t>Foundation &amp; Mission (25%)</t>
        </is>
      </c>
      <c r="B32" s="24">
        <f>B26*ASSUMPTIONS!B76</f>
        <v/>
      </c>
      <c r="C32" s="24">
        <f>C26*ASSUMPTIONS!B76</f>
        <v/>
      </c>
      <c r="D32" s="24">
        <f>D26*ASSUMPTIONS!B76</f>
        <v/>
      </c>
      <c r="E32" s="24">
        <f>E26*ASSUMPTIONS!B76</f>
        <v/>
      </c>
      <c r="F32" s="24">
        <f>F26*ASSUMPTIONS!B76</f>
        <v/>
      </c>
    </row>
  </sheetData>
  <pageMargins left="0.5" right="0.5" top="0.5" bottom="0.5" header="0.3" footer="0.3"/>
  <pageSetup orientation="portrait" paperSize="1" fitToHeight="0" fitToWidth="1"/>
</worksheet>
</file>

<file path=xl/worksheets/sheet7.xml><?xml version="1.0" encoding="utf-8"?>
<worksheet xmlns="http://schemas.openxmlformats.org/spreadsheetml/2006/main">
  <sheetPr>
    <outlinePr summaryBelow="1" summaryRight="1"/>
  </sheetPr>
  <dimension ref="A1:H32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16" customWidth="1" min="8" max="8"/>
  </cols>
  <sheetData>
    <row r="1">
      <c r="A1" s="1" t="inlineStr">
        <is>
          <t>EVERYONE: The Story of Us</t>
        </is>
      </c>
    </row>
    <row r="2">
      <c r="A2" s="1" t="inlineStr">
        <is>
          <t>Film Production Investment Summary</t>
        </is>
      </c>
    </row>
    <row r="3">
      <c r="A3" s="32" t="inlineStr">
        <is>
          <t>$4M raise | 2X return in ~4 years | Venue revenue only (conservative base case)</t>
        </is>
      </c>
    </row>
    <row r="5">
      <c r="A5" s="5" t="inlineStr">
        <is>
          <t>Total Production Budget</t>
        </is>
      </c>
      <c r="B5" s="19">
        <f>ASSUMPTIONS!B6</f>
        <v/>
      </c>
    </row>
    <row r="6">
      <c r="A6" s="5" t="inlineStr">
        <is>
          <t>Production Financing (Investor Capital)</t>
        </is>
      </c>
      <c r="B6" s="19">
        <f>ASSUMPTIONS!B7</f>
        <v/>
      </c>
    </row>
    <row r="7">
      <c r="A7" s="3" t="inlineStr">
        <is>
          <t>Already Invested (Deferred Development)</t>
        </is>
      </c>
      <c r="B7" s="19">
        <f>ASSUMPTIONS!B8</f>
        <v/>
      </c>
    </row>
    <row r="8">
      <c r="A8" s="5" t="inlineStr">
        <is>
          <t>Investor Return Cap (2X)</t>
        </is>
      </c>
      <c r="B8" s="19">
        <f>ASSUMPTIONS!B80</f>
        <v/>
      </c>
    </row>
    <row r="9">
      <c r="A9" s="3" t="inlineStr">
        <is>
          <t>Structure</t>
        </is>
      </c>
      <c r="B9" s="3" t="inlineStr">
        <is>
          <t>Profit Participation (no equity sold)</t>
        </is>
      </c>
    </row>
    <row r="11">
      <c r="B11" s="9" t="inlineStr">
        <is>
          <t>2026</t>
        </is>
      </c>
      <c r="C11" s="9" t="inlineStr">
        <is>
          <t>2027</t>
        </is>
      </c>
      <c r="D11" s="9" t="inlineStr">
        <is>
          <t>2028</t>
        </is>
      </c>
      <c r="E11" s="9" t="inlineStr">
        <is>
          <t>2029</t>
        </is>
      </c>
      <c r="F11" s="9" t="inlineStr">
        <is>
          <t>2030</t>
        </is>
      </c>
      <c r="H11" s="9" t="inlineStr">
        <is>
          <t>5-Year Total</t>
        </is>
      </c>
    </row>
    <row r="12">
      <c r="A12" s="3" t="inlineStr">
        <is>
          <t>Gross Venue Revenue</t>
        </is>
      </c>
      <c r="B12" s="19">
        <f>'VENUE REVENUE'!B26</f>
        <v/>
      </c>
      <c r="C12" s="19">
        <f>'VENUE REVENUE'!C26</f>
        <v/>
      </c>
      <c r="D12" s="19">
        <f>'VENUE REVENUE'!D26</f>
        <v/>
      </c>
      <c r="E12" s="19">
        <f>'VENUE REVENUE'!E26</f>
        <v/>
      </c>
      <c r="F12" s="19">
        <f>'VENUE REVENUE'!F26</f>
        <v/>
      </c>
      <c r="H12" s="6">
        <f>SUM(B12:F12)</f>
        <v/>
      </c>
    </row>
    <row r="13">
      <c r="A13" s="3" t="inlineStr">
        <is>
          <t>Net Venue Revenue (after venue share)</t>
        </is>
      </c>
      <c r="B13" s="19">
        <f>'VENUE REVENUE'!B28</f>
        <v/>
      </c>
      <c r="C13" s="19">
        <f>'VENUE REVENUE'!C28</f>
        <v/>
      </c>
      <c r="D13" s="19">
        <f>'VENUE REVENUE'!D28</f>
        <v/>
      </c>
      <c r="E13" s="19">
        <f>'VENUE REVENUE'!E28</f>
        <v/>
      </c>
      <c r="F13" s="19">
        <f>'VENUE REVENUE'!F28</f>
        <v/>
      </c>
      <c r="H13" s="6">
        <f>SUM(B13:F13)</f>
        <v/>
      </c>
    </row>
    <row r="14">
      <c r="A14" s="3" t="inlineStr">
        <is>
          <t>Total Costs</t>
        </is>
      </c>
      <c r="B14" s="19">
        <f>'INVESTOR RETURNS'!B10</f>
        <v/>
      </c>
      <c r="C14" s="19">
        <f>'INVESTOR RETURNS'!C10</f>
        <v/>
      </c>
      <c r="D14" s="19">
        <f>'INVESTOR RETURNS'!D10</f>
        <v/>
      </c>
      <c r="E14" s="19">
        <f>'INVESTOR RETURNS'!E10</f>
        <v/>
      </c>
      <c r="F14" s="19">
        <f>'INVESTOR RETURNS'!F10</f>
        <v/>
      </c>
      <c r="H14" s="6">
        <f>SUM(B14:F14)</f>
        <v/>
      </c>
    </row>
    <row r="15">
      <c r="A15" s="5" t="inlineStr">
        <is>
          <t>Net Distributable Profit</t>
        </is>
      </c>
      <c r="B15" s="30">
        <f>'INVESTOR RETURNS'!B13</f>
        <v/>
      </c>
      <c r="C15" s="30">
        <f>'INVESTOR RETURNS'!C13</f>
        <v/>
      </c>
      <c r="D15" s="30">
        <f>'INVESTOR RETURNS'!D13</f>
        <v/>
      </c>
      <c r="E15" s="30">
        <f>'INVESTOR RETURNS'!E13</f>
        <v/>
      </c>
      <c r="F15" s="30">
        <f>'INVESTOR RETURNS'!F13</f>
        <v/>
      </c>
      <c r="H15" s="30">
        <f>SUM(B15:F15)</f>
        <v/>
      </c>
    </row>
    <row r="17">
      <c r="A17" s="5" t="inlineStr">
        <is>
          <t>Cumulative to Investors</t>
        </is>
      </c>
      <c r="B17" s="11">
        <f>'INVESTOR RETURNS'!B21</f>
        <v/>
      </c>
      <c r="C17" s="11">
        <f>'INVESTOR RETURNS'!C21</f>
        <v/>
      </c>
      <c r="D17" s="11">
        <f>'INVESTOR RETURNS'!D21</f>
        <v/>
      </c>
      <c r="E17" s="11">
        <f>'INVESTOR RETURNS'!E21</f>
        <v/>
      </c>
      <c r="F17" s="11">
        <f>'INVESTOR RETURNS'!F21</f>
        <v/>
      </c>
    </row>
    <row r="18">
      <c r="A18" s="5" t="inlineStr">
        <is>
          <t>Investor Status</t>
        </is>
      </c>
      <c r="B18" s="5">
        <f>'INVESTOR RETURNS'!B23</f>
        <v/>
      </c>
      <c r="C18" s="5">
        <f>'INVESTOR RETURNS'!C23</f>
        <v/>
      </c>
      <c r="D18" s="5">
        <f>'INVESTOR RETURNS'!D23</f>
        <v/>
      </c>
      <c r="E18" s="5">
        <f>'INVESTOR RETURNS'!E23</f>
        <v/>
      </c>
      <c r="F18" s="5">
        <f>'INVESTOR RETURNS'!F23</f>
        <v/>
      </c>
    </row>
    <row r="19">
      <c r="A19" s="3" t="inlineStr">
        <is>
          <t>% of 2X Cap</t>
        </is>
      </c>
      <c r="B19" s="14">
        <f>'INVESTOR RETURNS'!B24</f>
        <v/>
      </c>
      <c r="C19" s="14">
        <f>'INVESTOR RETURNS'!C24</f>
        <v/>
      </c>
      <c r="D19" s="14">
        <f>'INVESTOR RETURNS'!D24</f>
        <v/>
      </c>
      <c r="E19" s="14">
        <f>'INVESTOR RETURNS'!E24</f>
        <v/>
      </c>
      <c r="F19" s="14">
        <f>'INVESTOR RETURNS'!F24</f>
        <v/>
      </c>
    </row>
    <row r="21">
      <c r="A21" s="5" t="inlineStr">
        <is>
          <t>POST-2X PROFIT DISTRIBUTION</t>
        </is>
      </c>
    </row>
    <row r="22">
      <c r="A22" s="3" t="inlineStr">
        <is>
          <t>EVERYONE LLC / Above-the-Line (25%)</t>
        </is>
      </c>
      <c r="B22" s="19">
        <f>'INVESTOR RETURNS'!B29</f>
        <v/>
      </c>
      <c r="C22" s="19">
        <f>'INVESTOR RETURNS'!C29</f>
        <v/>
      </c>
      <c r="D22" s="19">
        <f>'INVESTOR RETURNS'!D29</f>
        <v/>
      </c>
      <c r="E22" s="19">
        <f>'INVESTOR RETURNS'!E29</f>
        <v/>
      </c>
      <c r="F22" s="19">
        <f>'INVESTOR RETURNS'!F29</f>
        <v/>
      </c>
      <c r="H22" s="6">
        <f>SUM(B22:F22)</f>
        <v/>
      </c>
    </row>
    <row r="23">
      <c r="A23" s="3" t="inlineStr">
        <is>
          <t>Below-the-Line Team Profit Share (25%)</t>
        </is>
      </c>
      <c r="B23" s="19">
        <f>'INVESTOR RETURNS'!B30</f>
        <v/>
      </c>
      <c r="C23" s="19">
        <f>'INVESTOR RETURNS'!C30</f>
        <v/>
      </c>
      <c r="D23" s="19">
        <f>'INVESTOR RETURNS'!D30</f>
        <v/>
      </c>
      <c r="E23" s="19">
        <f>'INVESTOR RETURNS'!E30</f>
        <v/>
      </c>
      <c r="F23" s="19">
        <f>'INVESTOR RETURNS'!F30</f>
        <v/>
      </c>
      <c r="H23" s="6">
        <f>SUM(B23:F23)</f>
        <v/>
      </c>
    </row>
    <row r="24">
      <c r="A24" s="3" t="inlineStr">
        <is>
          <t>Reinvestment (25%)</t>
        </is>
      </c>
      <c r="B24" s="19">
        <f>'INVESTOR RETURNS'!B31</f>
        <v/>
      </c>
      <c r="C24" s="19">
        <f>'INVESTOR RETURNS'!C31</f>
        <v/>
      </c>
      <c r="D24" s="19">
        <f>'INVESTOR RETURNS'!D31</f>
        <v/>
      </c>
      <c r="E24" s="19">
        <f>'INVESTOR RETURNS'!E31</f>
        <v/>
      </c>
      <c r="F24" s="19">
        <f>'INVESTOR RETURNS'!F31</f>
        <v/>
      </c>
      <c r="H24" s="6">
        <f>SUM(B24:F24)</f>
        <v/>
      </c>
    </row>
    <row r="25">
      <c r="A25" s="3" t="inlineStr">
        <is>
          <t>Foundation &amp; Mission (25%)</t>
        </is>
      </c>
      <c r="B25" s="19">
        <f>'INVESTOR RETURNS'!B32</f>
        <v/>
      </c>
      <c r="C25" s="19">
        <f>'INVESTOR RETURNS'!C32</f>
        <v/>
      </c>
      <c r="D25" s="19">
        <f>'INVESTOR RETURNS'!D32</f>
        <v/>
      </c>
      <c r="E25" s="19">
        <f>'INVESTOR RETURNS'!E32</f>
        <v/>
      </c>
      <c r="F25" s="19">
        <f>'INVESTOR RETURNS'!F32</f>
        <v/>
      </c>
      <c r="H25" s="6">
        <f>SUM(B25:F25)</f>
        <v/>
      </c>
    </row>
    <row r="27">
      <c r="A27" s="3" t="inlineStr">
        <is>
          <t>Cumulative Audience</t>
        </is>
      </c>
      <c r="B27" s="20">
        <f>'VENUE REVENUE'!B34</f>
        <v/>
      </c>
      <c r="C27" s="20">
        <f>'VENUE REVENUE'!C34</f>
        <v/>
      </c>
      <c r="D27" s="20">
        <f>'VENUE REVENUE'!D34</f>
        <v/>
      </c>
      <c r="E27" s="20">
        <f>'VENUE REVENUE'!E34</f>
        <v/>
      </c>
      <c r="F27" s="20">
        <f>'VENUE REVENUE'!F34</f>
        <v/>
      </c>
    </row>
    <row r="29">
      <c r="A29" s="4" t="inlineStr">
        <is>
          <t>Note: This model reflects venue screening revenue only.</t>
        </is>
      </c>
    </row>
    <row r="30">
      <c r="A30" s="4" t="inlineStr">
        <is>
          <t>Additional revenue (team wear, book, platform, licensing) is</t>
        </is>
      </c>
    </row>
    <row r="31">
      <c r="A31" s="4" t="inlineStr">
        <is>
          <t>expected to accelerate recoupment but is not included here.</t>
        </is>
      </c>
    </row>
    <row r="32">
      <c r="A32" s="4" t="inlineStr">
        <is>
          <t>See CONTEXT tab for the broader EVERYONE ecosystem.</t>
        </is>
      </c>
    </row>
  </sheetData>
  <pageMargins left="0.5" right="0.5" top="0.5" bottom="0.5" header="0.3" footer="0.3"/>
  <pageSetup orientation="portrait" paperSize="1" fitToHeight="0" fitToWidth="1"/>
</worksheet>
</file>

<file path=xl/worksheets/sheet8.xml><?xml version="1.0" encoding="utf-8"?>
<worksheet xmlns="http://schemas.openxmlformats.org/spreadsheetml/2006/main">
  <sheetPr>
    <outlinePr summaryBelow="1" summaryRight="1"/>
  </sheetPr>
  <dimension ref="A1:A89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The EVERYONE Ecosystem</t>
        </is>
      </c>
    </row>
    <row r="2">
      <c r="A2" s="4" t="inlineStr">
        <is>
          <t>Context for investors. Not modeled in this financial projection.</t>
        </is>
      </c>
    </row>
    <row r="4">
      <c r="A4" s="2" t="inlineStr">
        <is>
          <t>WHAT THIS MODEL COVERS</t>
        </is>
      </c>
    </row>
    <row r="6">
      <c r="A6" s="3" t="inlineStr">
        <is>
          <t>This model projects venue screening revenue from the immersive cinematic experience</t>
        </is>
      </c>
    </row>
    <row r="7">
      <c r="A7" s="3" t="inlineStr">
        <is>
          <t>"EVERYONE: The Story of Us" across group and public venues.</t>
        </is>
      </c>
    </row>
    <row r="8">
      <c r="A8" s="3" t="inlineStr">
        <is>
          <t>This is the core revenue engine. All projections are based on venue screening revenue alone.</t>
        </is>
      </c>
    </row>
    <row r="10">
      <c r="A10" s="2" t="inlineStr">
        <is>
          <t>PRODUCTION BUDGET CONTEXT</t>
        </is>
      </c>
    </row>
    <row r="12">
      <c r="A12" s="3" t="inlineStr">
        <is>
          <t>The total production budget is $4.75M. Of this, $4M is production financing raised through</t>
        </is>
      </c>
    </row>
    <row r="13">
      <c r="A13" s="3" t="inlineStr">
        <is>
          <t>participation financing. The remaining $750K represents deferred development costs</t>
        </is>
      </c>
    </row>
    <row r="14">
      <c r="A14" s="3" t="inlineStr">
        <is>
          <t>already invested by the founders over multiple years of pre-production, creative</t>
        </is>
      </c>
    </row>
    <row r="15">
      <c r="A15" s="3" t="inlineStr">
        <is>
          <t>development, IP creation, and business development. This founder investment demonstrates</t>
        </is>
      </c>
    </row>
    <row r="16">
      <c r="A16" s="3" t="inlineStr">
        <is>
          <t>significant commitment and de-risks the project for incoming investors.</t>
        </is>
      </c>
    </row>
    <row r="18">
      <c r="A18" s="3" t="inlineStr">
        <is>
          <t>The production is built from modular campaign pieces (60-second films) that work</t>
        </is>
      </c>
    </row>
    <row r="19">
      <c r="A19" s="3" t="inlineStr">
        <is>
          <t>standalone on social media AND compose into the full 45-minute immersive experience.</t>
        </is>
      </c>
    </row>
    <row r="20">
      <c r="A20" s="3" t="inlineStr">
        <is>
          <t>This is a major differentiator from traditional film productions. Campaign content</t>
        </is>
      </c>
    </row>
    <row r="21">
      <c r="A21" s="3" t="inlineStr">
        <is>
          <t>simultaneously achieves content creation, audience building, and film production.</t>
        </is>
      </c>
    </row>
    <row r="22">
      <c r="A22" s="3" t="inlineStr">
        <is>
          <t>One investment, three returns.</t>
        </is>
      </c>
    </row>
    <row r="24">
      <c r="A24" s="2" t="inlineStr">
        <is>
          <t>ADDITIONAL REVENUE SURFACES (Not Modeled)</t>
        </is>
      </c>
    </row>
    <row r="26">
      <c r="A26" s="3" t="inlineStr">
        <is>
          <t>The EVERYONE project includes several additional revenue surfaces that are expected to</t>
        </is>
      </c>
    </row>
    <row r="27">
      <c r="A27" s="3" t="inlineStr">
        <is>
          <t>generate material returns but are deliberately excluded from this conservative model:</t>
        </is>
      </c>
    </row>
    <row r="29">
      <c r="A29" s="5" t="inlineStr">
        <is>
          <t>Team Wear (EVERY1 brand)</t>
        </is>
      </c>
    </row>
    <row r="30">
      <c r="A30" s="3" t="inlineStr">
        <is>
          <t>Identity merchandise for "Team Humanity." Revenue driven by live audience conversion.</t>
        </is>
      </c>
    </row>
    <row r="32">
      <c r="A32" s="5" t="inlineStr">
        <is>
          <t>Book ("EVERYONE: The Story of Us")</t>
        </is>
      </c>
    </row>
    <row r="33">
      <c r="A33" s="3" t="inlineStr">
        <is>
          <t>Companion book. Self-published initially ($30+ retail). Presales begin May 2026.</t>
        </is>
      </c>
    </row>
    <row r="35">
      <c r="A35" s="5" t="inlineStr">
        <is>
          <t>Platform and Membership</t>
        </is>
      </c>
    </row>
    <row r="36">
      <c r="A36" s="3" t="inlineStr">
        <is>
          <t>Digital experience and community infrastructure. Potential subscription model.</t>
        </is>
      </c>
    </row>
    <row r="37">
      <c r="A37" s="3" t="inlineStr">
        <is>
          <t>Not yet modeled. Represents long-term recurring revenue optionality.</t>
        </is>
      </c>
    </row>
    <row r="39">
      <c r="A39" s="5" t="inlineStr">
        <is>
          <t>Streaming and Licensing</t>
        </is>
      </c>
    </row>
    <row r="40">
      <c r="A40" s="3" t="inlineStr">
        <is>
          <t>Deliberately delayed 12-18 months post-launch to protect venue exclusivity and value.</t>
        </is>
      </c>
    </row>
    <row r="41">
      <c r="A41" s="3" t="inlineStr">
        <is>
          <t>Represents significant additional revenue once venue window matures.</t>
        </is>
      </c>
    </row>
    <row r="43">
      <c r="A43" s="2" t="inlineStr">
        <is>
          <t>THE FLYWHEEL</t>
        </is>
      </c>
    </row>
    <row r="45">
      <c r="A45" s="3" t="inlineStr">
        <is>
          <t>The EVERYONE project is designed as a self-reinforcing system:</t>
        </is>
      </c>
    </row>
    <row r="47">
      <c r="A47" s="3" t="inlineStr">
        <is>
          <t>Campaigns build audience online and across social platforms.</t>
        </is>
      </c>
    </row>
    <row r="48">
      <c r="A48" s="3" t="inlineStr">
        <is>
          <t>Audience demand drives venue bookings and ticket sales.</t>
        </is>
      </c>
    </row>
    <row r="49">
      <c r="A49" s="3" t="inlineStr">
        <is>
          <t>The venue experience transforms viewers into active participants.</t>
        </is>
      </c>
    </row>
    <row r="50">
      <c r="A50" s="3" t="inlineStr">
        <is>
          <t>Participants become advocates who drive more people to the experience.</t>
        </is>
      </c>
    </row>
    <row r="51">
      <c r="A51" s="3" t="inlineStr">
        <is>
          <t>The book and platform deepen engagement and sustain the community.</t>
        </is>
      </c>
    </row>
    <row r="52">
      <c r="A52" s="3" t="inlineStr">
        <is>
          <t>Everything feeds everything.</t>
        </is>
      </c>
    </row>
    <row r="54">
      <c r="A54" s="2" t="inlineStr">
        <is>
          <t>WHY THIS MATTERS FOR INVESTORS</t>
        </is>
      </c>
    </row>
    <row r="56">
      <c r="A56" s="3" t="inlineStr">
        <is>
          <t>The venue screening projections in this model represent the conservative base case.</t>
        </is>
      </c>
    </row>
    <row r="57">
      <c r="A57" s="3" t="inlineStr">
        <is>
          <t>Every additional revenue surface adds incremental NDP that flows through the same</t>
        </is>
      </c>
    </row>
    <row r="58">
      <c r="A58" s="3" t="inlineStr">
        <is>
          <t>waterfall, accelerating investor recoupment toward the 2X cap.</t>
        </is>
      </c>
    </row>
    <row r="60">
      <c r="A60" s="3" t="inlineStr">
        <is>
          <t>After the 2X cap is reached, investors have received a strong return and ongoing</t>
        </is>
      </c>
    </row>
    <row r="61">
      <c r="A61" s="3" t="inlineStr">
        <is>
          <t>profits fund the four pillars that make EVERYONE work.</t>
        </is>
      </c>
    </row>
    <row r="63">
      <c r="A63" s="2" t="inlineStr">
        <is>
          <t>WHY THIS STRUCTURE</t>
        </is>
      </c>
    </row>
    <row r="65">
      <c r="A65" s="3" t="inlineStr">
        <is>
          <t>Profit participation was chosen because it aligns everyone from day one. NDP is split</t>
        </is>
      </c>
    </row>
    <row r="66">
      <c r="A66" s="3" t="inlineStr">
        <is>
          <t>50/50 between investors and the EVERYONE Profit Distribution Model from the first dollar.</t>
        </is>
      </c>
    </row>
    <row r="67">
      <c r="A67" s="3" t="inlineStr">
        <is>
          <t>Investors receive a 2X cap. The company share flows to four pillars: company operations,</t>
        </is>
      </c>
    </row>
    <row r="68">
      <c r="A68" s="3" t="inlineStr">
        <is>
          <t>the creators and teams who built it, reinvestment in new content and venues,</t>
        </is>
      </c>
    </row>
    <row r="69">
      <c r="A69" s="3" t="inlineStr">
        <is>
          <t>and a foundation for mission-aligned causes. No one waits. Everyone benefits together.</t>
        </is>
      </c>
    </row>
    <row r="71">
      <c r="A71" s="3" t="inlineStr">
        <is>
          <t>The four pillars (25% each):</t>
        </is>
      </c>
    </row>
    <row r="72">
      <c r="A72" s="3" t="inlineStr">
        <is>
          <t xml:space="preserve">  25% Company Operations -- EVERYONE LLC, studio operations, leadership</t>
        </is>
      </c>
    </row>
    <row r="73">
      <c r="A73" s="3" t="inlineStr">
        <is>
          <t xml:space="preserve">  25% Team Profit Share -- Creators, crew, collaborators who built this</t>
        </is>
      </c>
    </row>
    <row r="74">
      <c r="A74" s="3" t="inlineStr">
        <is>
          <t xml:space="preserve">  25% Reinvestment -- New content, new venues, mission-aligned opportunities</t>
        </is>
      </c>
    </row>
    <row r="75">
      <c r="A75" s="3" t="inlineStr">
        <is>
          <t xml:space="preserve">  25% Foundation -- Distributes to mission-aligned causes</t>
        </is>
      </c>
    </row>
    <row r="77">
      <c r="A77" s="2" t="inlineStr">
        <is>
          <t>FUTURE PRODUCTION OPPORTUNITIES</t>
        </is>
      </c>
    </row>
    <row r="79">
      <c r="A79" s="3" t="inlineStr">
        <is>
          <t>Each new content initiative or expansion (international venues, new immersive</t>
        </is>
      </c>
    </row>
    <row r="80">
      <c r="A80" s="3" t="inlineStr">
        <is>
          <t>experiences, large-format venues like The Sphere) can be financed as its own</t>
        </is>
      </c>
    </row>
    <row r="81">
      <c r="A81" s="3" t="inlineStr">
        <is>
          <t>production deal with its own terms and financing structure. This approach allows</t>
        </is>
      </c>
    </row>
    <row r="82">
      <c r="A82" s="3" t="inlineStr">
        <is>
          <t>EVERYONE to scale without diluting ownership or encumbering existing revenue streams.</t>
        </is>
      </c>
    </row>
    <row r="84">
      <c r="A84" s="2" t="inlineStr">
        <is>
          <t>THE SPHERE</t>
        </is>
      </c>
    </row>
    <row r="86">
      <c r="A86" s="3" t="inlineStr">
        <is>
          <t>The Sphere in Las Vegas (and similar large-format venues) represents a separate</t>
        </is>
      </c>
    </row>
    <row r="87">
      <c r="A87" s="3" t="inlineStr">
        <is>
          <t>opportunity with its own budget, timeline, and financing structure. It is not included</t>
        </is>
      </c>
    </row>
    <row r="88">
      <c r="A88" s="3" t="inlineStr">
        <is>
          <t>in this model. Phase 1 focuses on mid-size immersive venues (planetariums, domes, IMAX, theaters).</t>
        </is>
      </c>
    </row>
    <row r="89">
      <c r="A89" s="3" t="inlineStr">
        <is>
          <t>The Sphere opportunity is significant additional upside beyond what is modeled here.</t>
        </is>
      </c>
    </row>
  </sheetData>
  <pageMargins left="0.5" right="0.5" top="0.5" bottom="0.5" header="0.3" footer="0.3"/>
  <pageSetup orientation="portrait" paperSize="1" fitToHeight="0" fitToWidth="1"/>
</worksheet>
</file>

<file path=xl/worksheets/sheet9.xml><?xml version="1.0" encoding="utf-8"?>
<worksheet xmlns="http://schemas.openxmlformats.org/spreadsheetml/2006/main">
  <sheetPr>
    <tabColor rgb="009B59B6"/>
    <outlinePr summaryBelow="1" summaryRight="1"/>
  </sheetPr>
  <dimension ref="A1:C4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52" customWidth="1" min="2" max="2"/>
    <col width="16" customWidth="1" min="3" max="3"/>
  </cols>
  <sheetData>
    <row r="1" ht="24" customHeight="1">
      <c r="A1" s="33" t="inlineStr">
        <is>
          <t>MARKET COMPARABLES</t>
        </is>
      </c>
    </row>
    <row r="2" ht="20" customHeight="1">
      <c r="A2" s="34" t="inlineStr">
        <is>
          <t>Real-world data validating EVERYONE model assumptions. All figures publicly reported.</t>
        </is>
      </c>
    </row>
    <row r="4" ht="22" customHeight="1">
      <c r="A4" s="35" t="inlineStr">
        <is>
          <t>COMPARABLE PROPERTIES</t>
        </is>
      </c>
      <c r="B4" s="36" t="n"/>
      <c r="C4" s="36" t="n"/>
    </row>
    <row r="5" ht="18" customHeight="1">
      <c r="A5" s="37" t="inlineStr">
        <is>
          <t>Property</t>
        </is>
      </c>
      <c r="B5" s="37" t="inlineStr">
        <is>
          <t>Key Data</t>
        </is>
      </c>
      <c r="C5" s="37" t="inlineStr">
        <is>
          <t>Source</t>
        </is>
      </c>
    </row>
    <row r="6" ht="60" customHeight="1">
      <c r="A6" s="38" t="inlineStr">
        <is>
          <t>Immersive Van Gogh</t>
        </is>
      </c>
      <c r="B6" s="39" t="inlineStr">
        <is>
          <t>5M+ tickets sold across 20+ cities (2020-2023). Avg ticket $30-45. Total revenue $250M+. Near capacity in peak markets. Filed bankruptcy after overexpanding.</t>
        </is>
      </c>
      <c r="C6" s="40" t="inlineStr">
        <is>
          <t>Axios, Artnet</t>
        </is>
      </c>
    </row>
    <row r="7" ht="45" customHeight="1">
      <c r="A7" s="38" t="inlineStr">
        <is>
          <t>Meow Wolf</t>
        </is>
      </c>
      <c r="B7" s="39" t="inlineStr">
        <is>
          <t>2M+ visitors/year across 5 permanent locations. Tickets $35-49. Revenue ~$100M/yr. Avg spend $75/visitor incl. merch and F&amp;B.</t>
        </is>
      </c>
      <c r="C7" s="40" t="inlineStr">
        <is>
          <t>Impact Report</t>
        </is>
      </c>
    </row>
    <row r="8" ht="60" customHeight="1">
      <c r="A8" s="38" t="inlineStr">
        <is>
          <t>teamLab (Tokyo)</t>
        </is>
      </c>
      <c r="B8" s="39" t="inlineStr">
        <is>
          <t>4.2M visitors/yr combined (Borderless + Planets). Tickets $25-35. Revenue est. $60-80M/yr. Guinness Record: most visited single-artist museum. Running 7+ years.</t>
        </is>
      </c>
      <c r="C8" s="40" t="inlineStr">
        <is>
          <t>Business Wire</t>
        </is>
      </c>
    </row>
    <row r="9" ht="60" customHeight="1">
      <c r="A9" s="38" t="inlineStr">
        <is>
          <t>Sphere (Las Vegas)</t>
        </is>
      </c>
      <c r="B9" s="39" t="inlineStr">
        <is>
          <t>1.3M concert tickets (2024). 4M+ film tickets. Revenue $781M (FY 2025). Tickets $95-1,500. #1 grossing venue worldwide. $1.2B total company revenue.</t>
        </is>
      </c>
      <c r="C9" s="40" t="inlineStr">
        <is>
          <t>Billboard, IQ Mag</t>
        </is>
      </c>
    </row>
    <row r="10" ht="60" customHeight="1">
      <c r="A10" s="38" t="inlineStr">
        <is>
          <t>ABBA Voyage (London)</t>
        </is>
      </c>
      <c r="B10" s="39" t="inlineStr">
        <is>
          <t>1.1M attendance (2023). Revenue $140M (2024). Avg ticket ~$105. 97.8% occupancy. Purpose-built 3,000-seat arena. Virtual/hologram concert.</t>
        </is>
      </c>
      <c r="C10" s="40" t="inlineStr">
        <is>
          <t>IQ Mag, NME</t>
        </is>
      </c>
    </row>
    <row r="11" ht="60" customHeight="1">
      <c r="A11" s="38" t="inlineStr">
        <is>
          <t>Sleep No More (NYC)</t>
        </is>
      </c>
      <c r="B11" s="39" t="inlineStr">
        <is>
          <t>~150K visitors/year. Tickets $150-200. Revenue ~$5.5M/yr. Ran at near capacity for 13 consecutive years (2011-2024). Proves immersive has very long tails.</t>
        </is>
      </c>
      <c r="C11" s="40" t="inlineStr">
        <is>
          <t>Kona Equity</t>
        </is>
      </c>
    </row>
    <row r="12" ht="75" customHeight="1">
      <c r="A12" s="38" t="inlineStr">
        <is>
          <t>Cosm</t>
        </is>
      </c>
      <c r="B12" s="39" t="inlineStr">
        <is>
          <t>Raised $250M for immersive dome venues. 2 operational (LA, Dallas). Atlanta and Detroit opening 2026, Cleveland 2027. Plans for 100+ venues globally. Validates dome infrastructure at scale.</t>
        </is>
      </c>
      <c r="C12" s="40" t="inlineStr">
        <is>
          <t>TechCrunch, Cosm</t>
        </is>
      </c>
    </row>
    <row r="13" ht="60" customHeight="1">
      <c r="A13" s="38" t="inlineStr">
        <is>
          <t>Fever Labs</t>
        </is>
      </c>
      <c r="B13" s="39" t="inlineStr">
        <is>
          <t>Raised $227M, valued at $1B+. Operates immersive experiences in 80+ cities. Merged with DICE (300M reach across 40+ countries). Proves aggregator/marketplace model works at scale.</t>
        </is>
      </c>
      <c r="C13" s="40" t="inlineStr">
        <is>
          <t>Crunchbase, Fever</t>
        </is>
      </c>
    </row>
    <row r="14" ht="75" customHeight="1">
      <c r="A14" s="38" t="inlineStr">
        <is>
          <t>Kurzgesagt</t>
        </is>
      </c>
      <c r="B14" s="39" t="inlineStr">
        <is>
          <t>24.8M subscribers, 3.5B views. Revenue mix: 40% merch, 13% YouTube ads, 12% sponsors, 10% institutional (Gates Foundation, UN), 9% Patreon. Educational content monetizing through merchandise.</t>
        </is>
      </c>
      <c r="C14" s="40" t="inlineStr">
        <is>
          <t>Annual Report</t>
        </is>
      </c>
    </row>
    <row r="15" ht="75" customHeight="1">
      <c r="A15" s="38" t="inlineStr">
        <is>
          <t>Kaluoka'hina (Fulldome)</t>
        </is>
      </c>
      <c r="B15" s="39" t="inlineStr">
        <is>
          <t>32-min fulldome film (2004). $2.5M+ net royalties, ~$15M gross, 5M+ viewers over 10 years across planetariums worldwide. Closest direct comp: single fulldome title with long-tail revenue.</t>
        </is>
      </c>
      <c r="C15" s="40" t="inlineStr">
        <is>
          <t>Softmachine, Blooloop</t>
        </is>
      </c>
    </row>
    <row r="17" ht="22" customHeight="1">
      <c r="A17" s="35" t="inlineStr">
        <is>
          <t>OUR ASSUMPTIONS VS COMPARABLES</t>
        </is>
      </c>
      <c r="B17" s="36" t="n"/>
      <c r="C17" s="36" t="n"/>
    </row>
    <row r="18" ht="18" customHeight="1">
      <c r="A18" s="41" t="inlineStr">
        <is>
          <t>Assumption</t>
        </is>
      </c>
      <c r="B18" s="41" t="inlineStr">
        <is>
          <t>Comparison</t>
        </is>
      </c>
      <c r="C18" s="41" t="inlineStr">
        <is>
          <t>Rating</t>
        </is>
      </c>
    </row>
    <row r="19" ht="45" customHeight="1">
      <c r="A19" s="38" t="inlineStr">
        <is>
          <t>Public ticket: $36</t>
        </is>
      </c>
      <c r="B19" s="39" t="inlineStr">
        <is>
          <t>Below midrange. Van Gogh $37, Meow Wolf $42, ABBA $105, Sphere $95+. Significant pricing upside remains.</t>
        </is>
      </c>
      <c r="C19" s="42" t="inlineStr">
        <is>
          <t>CONSERVATIVE</t>
        </is>
      </c>
    </row>
    <row r="20" ht="45" customHeight="1">
      <c r="A20" s="38" t="inlineStr">
        <is>
          <t>Occupancy: 60-70%</t>
        </is>
      </c>
      <c r="B20" s="39" t="inlineStr">
        <is>
          <t>Below benchmarks. ABBA 97.8%, Sleep No More near-capacity for 13 years, Experiential REITs 99% (2025). Group at 70%, Public at 60%.</t>
        </is>
      </c>
      <c r="C20" s="42" t="inlineStr">
        <is>
          <t>CONSERVATIVE</t>
        </is>
      </c>
    </row>
    <row r="21" ht="45" customHeight="1">
      <c r="A21" s="38" t="inlineStr">
        <is>
          <t>40 venues (Yr 5)</t>
        </is>
      </c>
      <c r="B21" s="39" t="inlineStr">
        <is>
          <t>Van Gogh scaled to 20+ cities in 2 years. Meow Wolf has 5 permanent locations. Neville suggests 100-200 reasonable. Conservative ramp.</t>
        </is>
      </c>
      <c r="C21" s="42" t="inlineStr">
        <is>
          <t>CONSERVATIVE</t>
        </is>
      </c>
    </row>
    <row r="22" ht="45" customHeight="1">
      <c r="A22" s="38" t="inlineStr">
        <is>
          <t>5-year model</t>
        </is>
      </c>
      <c r="B22" s="39" t="inlineStr">
        <is>
          <t>Sleep No More ran 13 years. teamLab 7+ years. ABBA 3+ and counting. Our 5-year window is just the start.</t>
        </is>
      </c>
      <c r="C22" s="42" t="inlineStr">
        <is>
          <t>CONSERVATIVE</t>
        </is>
      </c>
    </row>
    <row r="23" ht="45" customHeight="1">
      <c r="A23" s="38" t="inlineStr">
        <is>
          <t>$150-450K/venue/yr</t>
        </is>
      </c>
      <c r="B23" s="39" t="inlineStr">
        <is>
          <t>ABBA does $140M from one 3,000-seat arena. Meow Wolf $20-50M per location. We model a tiny fraction.</t>
        </is>
      </c>
      <c r="C23" s="43" t="inlineStr">
        <is>
          <t>VERY CONSERV.</t>
        </is>
      </c>
    </row>
    <row r="24" ht="45" customHeight="1">
      <c r="A24" s="38" t="inlineStr">
        <is>
          <t>2X Yr 4 (50/50)</t>
        </is>
      </c>
      <c r="B24" s="39" t="inlineStr">
        <is>
          <t>Sphere profitable by year 2. ABBA profitable year 1. 50/50 split from day one, 2X reached in Year 4 on venue revenue alone.</t>
        </is>
      </c>
      <c r="C24" s="44" t="inlineStr">
        <is>
          <t>REASONABLE</t>
        </is>
      </c>
    </row>
    <row r="25" ht="45" customHeight="1">
      <c r="A25" s="38" t="inlineStr">
        <is>
          <t>Venue revenue only</t>
        </is>
      </c>
      <c r="B25" s="39" t="inlineStr">
        <is>
          <t>Team wear, book, platform, licensing, streaming all excluded. Meow Wolf gets $75/visitor vs ticket alone.</t>
        </is>
      </c>
      <c r="C25" s="43" t="inlineStr">
        <is>
          <t>PURE UPSIDE</t>
        </is>
      </c>
    </row>
    <row r="27" ht="22" customHeight="1">
      <c r="A27" s="35" t="inlineStr">
        <is>
          <t>INDUSTRY CONTEXT</t>
        </is>
      </c>
      <c r="B27" s="36" t="n"/>
      <c r="C27" s="36" t="n"/>
    </row>
    <row r="28" ht="30" customHeight="1">
      <c r="A28" s="45" t="inlineStr">
        <is>
          <t>Global immersive entertainment market (2024): $134 Billion. Growing at 23.5% CAGR.</t>
        </is>
      </c>
      <c r="C28" s="46" t="inlineStr">
        <is>
          <t>Grand View Research</t>
        </is>
      </c>
    </row>
    <row r="29" ht="20" customHeight="1">
      <c r="A29" s="45" t="inlineStr">
        <is>
          <t>Projected market size by 2030: $442-474 Billion.</t>
        </is>
      </c>
      <c r="C29" s="46" t="inlineStr">
        <is>
          <t>ResearchAndMarkets</t>
        </is>
      </c>
    </row>
    <row r="30" ht="20" customHeight="1">
      <c r="A30" s="45" t="inlineStr">
        <is>
          <t>North America is 44% of global market (largest region).</t>
        </is>
      </c>
      <c r="C30" s="46" t="inlineStr">
        <is>
          <t>Grand View Research</t>
        </is>
      </c>
    </row>
    <row r="31" ht="20" customHeight="1">
      <c r="A31" s="45" t="inlineStr">
        <is>
          <t>Music &amp; concerts fastest-growing segment at 30% CAGR.</t>
        </is>
      </c>
      <c r="C31" s="46" t="inlineStr">
        <is>
          <t>Grand View Research</t>
        </is>
      </c>
    </row>
    <row r="32" ht="30" customHeight="1">
      <c r="A32" s="45" t="inlineStr">
        <is>
          <t>Planetarium market: $430M (2024) growing to $850M by 2033 (8.1% CAGR). 4,000+ venues worldwide.</t>
        </is>
      </c>
      <c r="C32" s="46" t="inlineStr">
        <is>
          <t>Mordor Intelligence</t>
        </is>
      </c>
    </row>
    <row r="33" ht="30" customHeight="1">
      <c r="A33" s="45" t="inlineStr">
        <is>
          <t>Immersive dome projection market: $1.47B (2024) growing to $4.36B by 2033 (13.2% CAGR).</t>
        </is>
      </c>
      <c r="C33" s="46" t="inlineStr">
        <is>
          <t>ResearchAndMarkets</t>
        </is>
      </c>
    </row>
    <row r="34" ht="30" customHeight="1">
      <c r="A34" s="45" t="inlineStr">
        <is>
          <t>China immersive market alone: $16.8B (2025) projected to $125B by 2033 (29.4% CAGR).</t>
        </is>
      </c>
      <c r="C34" s="46" t="inlineStr">
        <is>
          <t>CAICT / Blooloop</t>
        </is>
      </c>
    </row>
    <row r="36" ht="22" customHeight="1">
      <c r="A36" s="35" t="inlineStr">
        <is>
          <t>KEY TAKEAWAYS</t>
        </is>
      </c>
      <c r="B36" s="36" t="n"/>
      <c r="C36" s="36" t="n"/>
    </row>
    <row r="37" ht="30" customHeight="1">
      <c r="A37" s="45" t="inlineStr">
        <is>
          <t>1. Our $36 public ticket is near the bottom of the comparable range ($25-325). Most hits charge $35-105.</t>
        </is>
      </c>
    </row>
    <row r="38" ht="30" customHeight="1">
      <c r="A38" s="45" t="inlineStr">
        <is>
          <t>2. Our 60-70% occupancy is below proven benchmarks (ABBA 97.8%, Sleep No More near-capacity 13 years, REITs 99%).</t>
        </is>
      </c>
    </row>
    <row r="39" ht="30" customHeight="1">
      <c r="A39" s="45" t="inlineStr">
        <is>
          <t>3. Immersive hits have very long tails. Our 5-year model captures only the beginning.</t>
        </is>
      </c>
    </row>
    <row r="40" ht="20" customHeight="1">
      <c r="A40" s="45" t="inlineStr">
        <is>
          <t>4. Revenue per venue very conservative (ABBA: $140M/yr from one arena).</t>
        </is>
      </c>
    </row>
    <row r="41" ht="30" customHeight="1">
      <c r="A41" s="45" t="inlineStr">
        <is>
          <t>5. Team wear, book, platform, licensing, streaming all excluded. Pure upside.</t>
        </is>
      </c>
    </row>
    <row r="42" ht="20" customHeight="1">
      <c r="A42" s="45" t="inlineStr">
        <is>
          <t>6. Market growing 23%+ CAGR to $442-474B by 2030.</t>
        </is>
      </c>
    </row>
    <row r="43" ht="30" customHeight="1">
      <c r="A43" s="45" t="inlineStr">
        <is>
          <t>7. Multiple comps profitable within 1-2 years. Our 1X in Year 3 is conservative.</t>
        </is>
      </c>
    </row>
    <row r="45" ht="45" customHeight="1">
      <c r="A45" s="46" t="inlineStr">
        <is>
          <t>Sources: Axios, Artnet News, Meow Wolf Impact Report, Business Wire, Blooloop, Billboard, IQ Magazine, NME, Sportico, Grand View Research, ResearchAndMarkets, Mordor Intelligence.</t>
        </is>
      </c>
    </row>
  </sheetData>
  <mergeCells count="17">
    <mergeCell ref="A42:C42"/>
    <mergeCell ref="A30:B30"/>
    <mergeCell ref="A41:C41"/>
    <mergeCell ref="A29:B29"/>
    <mergeCell ref="A1:C1"/>
    <mergeCell ref="A37:C37"/>
    <mergeCell ref="A45:C45"/>
    <mergeCell ref="A33:B33"/>
    <mergeCell ref="A28:B28"/>
    <mergeCell ref="A40:C40"/>
    <mergeCell ref="A32:B32"/>
    <mergeCell ref="A39:C39"/>
    <mergeCell ref="A31:B31"/>
    <mergeCell ref="A43:C43"/>
    <mergeCell ref="A38:C38"/>
    <mergeCell ref="A2:C2"/>
    <mergeCell ref="A34:B34"/>
  </mergeCells>
  <pageMargins left="0.5" right="0.5" top="0.5" bottom="0.5" header="0.3" footer="0.3"/>
  <pageSetup orientation="portrait" paperSize="1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2026-03-26T18:30:54Z</dcterms:created>
  <dcterms:modified xmlns:dcterms="http://purl.org/dc/terms/" xmlns:xsi="http://www.w3.org/2001/XMLSchema-instance" xsi:type="dcterms:W3CDTF">2026-03-26T18:30:54Z</dcterms:modified>
</cp:coreProperties>
</file>